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a - Stavební část" sheetId="2" r:id="rId2"/>
    <sheet name="01.1 - SO 01 Elektroinsta..." sheetId="3" r:id="rId3"/>
    <sheet name="02.1 - SO 01 Hromosvod" sheetId="4" r:id="rId4"/>
    <sheet name="01c - ZTI" sheetId="5" r:id="rId5"/>
    <sheet name="01d - Technologie hrazení..." sheetId="6" r:id="rId6"/>
    <sheet name="02a - Stavební část" sheetId="7" r:id="rId7"/>
    <sheet name="02b - Elektroinstalace" sheetId="8" r:id="rId8"/>
    <sheet name="02c - ZTI" sheetId="9" r:id="rId9"/>
    <sheet name="B1 - Technologie dojírny" sheetId="10" r:id="rId10"/>
    <sheet name="02a - Stavební část_01" sheetId="11" r:id="rId11"/>
    <sheet name="01.1 - SO 02 Elektroinsta..." sheetId="12" r:id="rId12"/>
    <sheet name="02.1 - SO 02 Hromosvod" sheetId="13" r:id="rId13"/>
    <sheet name="02c - ZTI_01" sheetId="14" r:id="rId14"/>
    <sheet name="02d - Technologie hrazení..." sheetId="15" r:id="rId15"/>
  </sheets>
  <definedNames>
    <definedName name="_xlnm.Print_Area" localSheetId="0">'Rekapitulace stavby'!$C$4:$AP$70,'Rekapitulace stavby'!$C$76:$AP$122</definedName>
    <definedName name="_xlnm.Print_Titles" localSheetId="0">'Rekapitulace stavby'!$85:$85</definedName>
    <definedName name="_xlnm.Print_Area" localSheetId="1">'01a - Stavební část'!$C$4:$Q$70,'01a - Stavební část'!$C$76:$Q$127,'01a - Stavební část'!$C$133:$Q$323</definedName>
    <definedName name="_xlnm.Print_Titles" localSheetId="1">'01a - Stavební část'!$145:$145</definedName>
    <definedName name="_xlnm.Print_Area" localSheetId="2">'01.1 - SO 01 Elektroinsta...'!$C$4:$Q$70,'01.1 - SO 01 Elektroinsta...'!$C$76:$Q$103,'01.1 - SO 01 Elektroinsta...'!$C$109:$Q$185</definedName>
    <definedName name="_xlnm.Print_Titles" localSheetId="2">'01.1 - SO 01 Elektroinsta...'!$121:$121</definedName>
    <definedName name="_xlnm.Print_Area" localSheetId="3">'02.1 - SO 01 Hromosvod'!$C$4:$Q$70,'02.1 - SO 01 Hromosvod'!$C$76:$Q$103,'02.1 - SO 01 Hromosvod'!$C$109:$Q$151</definedName>
    <definedName name="_xlnm.Print_Titles" localSheetId="3">'02.1 - SO 01 Hromosvod'!$121:$121</definedName>
    <definedName name="_xlnm.Print_Area" localSheetId="4">'01c - ZTI'!$C$4:$Q$70,'01c - ZTI'!$C$76:$Q$109,'01c - ZTI'!$C$115:$Q$191</definedName>
    <definedName name="_xlnm.Print_Titles" localSheetId="4">'01c - ZTI'!$127:$127</definedName>
    <definedName name="_xlnm.Print_Area" localSheetId="5">'01d - Technologie hrazení...'!$C$4:$Q$70,'01d - Technologie hrazení...'!$C$76:$Q$109,'01d - Technologie hrazení...'!$C$115:$Q$174</definedName>
    <definedName name="_xlnm.Print_Titles" localSheetId="5">'01d - Technologie hrazení...'!$127:$127</definedName>
    <definedName name="_xlnm.Print_Area" localSheetId="6">'02a - Stavební část'!$C$4:$Q$70,'02a - Stavební část'!$C$76:$Q$123,'02a - Stavební část'!$C$129:$Q$268</definedName>
    <definedName name="_xlnm.Print_Titles" localSheetId="6">'02a - Stavební část'!$141:$141</definedName>
    <definedName name="_xlnm.Print_Area" localSheetId="7">'02b - Elektroinstalace'!$C$4:$Q$70,'02b - Elektroinstalace'!$C$76:$Q$103,'02b - Elektroinstalace'!$C$109:$Q$166</definedName>
    <definedName name="_xlnm.Print_Titles" localSheetId="7">'02b - Elektroinstalace'!$121:$121</definedName>
    <definedName name="_xlnm.Print_Area" localSheetId="8">'02c - ZTI'!$C$4:$Q$70,'02c - ZTI'!$C$76:$Q$112,'02c - ZTI'!$C$118:$Q$210</definedName>
    <definedName name="_xlnm.Print_Titles" localSheetId="8">'02c - ZTI'!$130:$130</definedName>
    <definedName name="_xlnm.Print_Area" localSheetId="9">'B1 - Technologie dojírny'!$C$4:$Q$70,'B1 - Technologie dojírny'!$C$76:$Q$101,'B1 - Technologie dojírny'!$C$107:$Q$130</definedName>
    <definedName name="_xlnm.Print_Titles" localSheetId="9">'B1 - Technologie dojírny'!$119:$119</definedName>
    <definedName name="_xlnm.Print_Area" localSheetId="10">'02a - Stavební část_01'!$C$4:$Q$70,'02a - Stavební část_01'!$C$76:$Q$121,'02a - Stavební část_01'!$C$127:$Q$256</definedName>
    <definedName name="_xlnm.Print_Titles" localSheetId="10">'02a - Stavební část_01'!$139:$139</definedName>
    <definedName name="_xlnm.Print_Area" localSheetId="11">'01.1 - SO 02 Elektroinsta...'!$C$4:$Q$70,'01.1 - SO 02 Elektroinsta...'!$C$76:$Q$103,'01.1 - SO 02 Elektroinsta...'!$C$109:$Q$174</definedName>
    <definedName name="_xlnm.Print_Titles" localSheetId="11">'01.1 - SO 02 Elektroinsta...'!$121:$121</definedName>
    <definedName name="_xlnm.Print_Area" localSheetId="12">'02.1 - SO 02 Hromosvod'!$C$4:$Q$70,'02.1 - SO 02 Hromosvod'!$C$76:$Q$103,'02.1 - SO 02 Hromosvod'!$C$109:$Q$150</definedName>
    <definedName name="_xlnm.Print_Titles" localSheetId="12">'02.1 - SO 02 Hromosvod'!$121:$121</definedName>
    <definedName name="_xlnm.Print_Area" localSheetId="13">'02c - ZTI_01'!$C$4:$Q$70,'02c - ZTI_01'!$C$76:$Q$108,'02c - ZTI_01'!$C$114:$Q$172</definedName>
    <definedName name="_xlnm.Print_Titles" localSheetId="13">'02c - ZTI_01'!$126:$126</definedName>
    <definedName name="_xlnm.Print_Area" localSheetId="14">'02d - Technologie hrazení...'!$C$4:$Q$70,'02d - Technologie hrazení...'!$C$76:$Q$108,'02d - Technologie hrazení...'!$C$114:$Q$168</definedName>
    <definedName name="_xlnm.Print_Titles" localSheetId="14">'02d - Technologie hrazení...'!$126:$126</definedName>
  </definedNames>
  <calcPr/>
</workbook>
</file>

<file path=xl/calcChain.xml><?xml version="1.0" encoding="utf-8"?>
<calcChain xmlns="http://schemas.openxmlformats.org/spreadsheetml/2006/main">
  <c i="15" r="N168"/>
  <c i="1" r="AY114"/>
  <c r="AX114"/>
  <c i="15" r="BI167"/>
  <c r="BH167"/>
  <c r="BF167"/>
  <c r="BE167"/>
  <c r="AA167"/>
  <c r="AA166"/>
  <c r="Y167"/>
  <c r="Y166"/>
  <c r="W167"/>
  <c r="W166"/>
  <c r="BK167"/>
  <c r="BK166"/>
  <c r="N166"/>
  <c r="N167"/>
  <c r="BG167"/>
  <c r="N98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AA155"/>
  <c r="Y156"/>
  <c r="Y155"/>
  <c r="W156"/>
  <c r="W155"/>
  <c r="BK156"/>
  <c r="BK155"/>
  <c r="N155"/>
  <c r="N156"/>
  <c r="BG156"/>
  <c r="N97"/>
  <c r="BI154"/>
  <c r="BH154"/>
  <c r="BF154"/>
  <c r="BE154"/>
  <c r="AA154"/>
  <c r="Y154"/>
  <c r="W154"/>
  <c r="BK154"/>
  <c r="N154"/>
  <c r="BG154"/>
  <c r="BI153"/>
  <c r="BH153"/>
  <c r="BF153"/>
  <c r="BE153"/>
  <c r="AA153"/>
  <c r="AA152"/>
  <c r="Y153"/>
  <c r="Y152"/>
  <c r="W153"/>
  <c r="W152"/>
  <c r="BK153"/>
  <c r="BK152"/>
  <c r="N152"/>
  <c r="N153"/>
  <c r="BG153"/>
  <c r="N96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AA148"/>
  <c r="Y149"/>
  <c r="Y148"/>
  <c r="W149"/>
  <c r="W148"/>
  <c r="BK149"/>
  <c r="BK148"/>
  <c r="N148"/>
  <c r="N149"/>
  <c r="BG149"/>
  <c r="N95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AA132"/>
  <c r="AA131"/>
  <c r="Y133"/>
  <c r="Y132"/>
  <c r="Y131"/>
  <c r="W133"/>
  <c r="W132"/>
  <c r="W131"/>
  <c r="BK133"/>
  <c r="BK132"/>
  <c r="N132"/>
  <c r="BK131"/>
  <c r="N131"/>
  <c r="N133"/>
  <c r="BG133"/>
  <c r="N94"/>
  <c r="N93"/>
  <c r="BI130"/>
  <c r="BH130"/>
  <c r="BF130"/>
  <c r="BE130"/>
  <c r="AA130"/>
  <c r="AA129"/>
  <c r="AA128"/>
  <c r="AA127"/>
  <c r="Y130"/>
  <c r="Y129"/>
  <c r="Y128"/>
  <c r="Y127"/>
  <c r="W130"/>
  <c r="W129"/>
  <c r="W128"/>
  <c r="W127"/>
  <c i="1" r="AU114"/>
  <c i="15" r="BK130"/>
  <c r="BK129"/>
  <c r="N129"/>
  <c r="BK128"/>
  <c r="N128"/>
  <c r="BK127"/>
  <c r="N127"/>
  <c r="N90"/>
  <c r="N130"/>
  <c r="BG130"/>
  <c r="N92"/>
  <c r="N91"/>
  <c r="M123"/>
  <c r="F123"/>
  <c r="F121"/>
  <c r="F119"/>
  <c r="BI106"/>
  <c r="BH106"/>
  <c r="BF106"/>
  <c r="BE106"/>
  <c r="N106"/>
  <c r="BG106"/>
  <c r="BI105"/>
  <c r="BH105"/>
  <c r="BF105"/>
  <c r="BE105"/>
  <c r="N105"/>
  <c r="BG105"/>
  <c r="BI104"/>
  <c r="BH104"/>
  <c r="BF104"/>
  <c r="BE104"/>
  <c r="N104"/>
  <c r="BG104"/>
  <c r="BI103"/>
  <c r="BH103"/>
  <c r="BF103"/>
  <c r="BE103"/>
  <c r="N103"/>
  <c r="BG103"/>
  <c r="BI102"/>
  <c r="BH102"/>
  <c r="BF102"/>
  <c r="BE102"/>
  <c r="N102"/>
  <c r="BG102"/>
  <c r="BI101"/>
  <c r="H38"/>
  <c i="1" r="BD114"/>
  <c i="15" r="BH101"/>
  <c r="H37"/>
  <c i="1" r="BC114"/>
  <c i="15" r="BF101"/>
  <c r="M35"/>
  <c i="1" r="AW114"/>
  <c i="15" r="H35"/>
  <c i="1" r="BA114"/>
  <c i="15" r="BE101"/>
  <c r="M34"/>
  <c i="1" r="AV114"/>
  <c i="15" r="H34"/>
  <c i="1" r="AZ114"/>
  <c i="15" r="N101"/>
  <c r="N100"/>
  <c r="L108"/>
  <c r="BG101"/>
  <c r="H36"/>
  <c i="1" r="BB114"/>
  <c i="15" r="M30"/>
  <c i="1" r="AS114"/>
  <c i="15" r="M29"/>
  <c r="M85"/>
  <c r="F85"/>
  <c r="F83"/>
  <c r="F81"/>
  <c r="M32"/>
  <c i="1" r="AG114"/>
  <c i="15" r="L40"/>
  <c r="O23"/>
  <c r="E23"/>
  <c r="M124"/>
  <c r="M86"/>
  <c r="O22"/>
  <c r="O17"/>
  <c r="E17"/>
  <c r="F124"/>
  <c r="F86"/>
  <c r="O16"/>
  <c r="O11"/>
  <c r="M121"/>
  <c r="M83"/>
  <c r="F6"/>
  <c r="F116"/>
  <c r="F78"/>
  <c i="14" r="N172"/>
  <c i="1" r="AY112"/>
  <c r="AX112"/>
  <c i="14" r="BI171"/>
  <c r="BH171"/>
  <c r="BF171"/>
  <c r="BE171"/>
  <c r="AA171"/>
  <c r="AA170"/>
  <c r="Y171"/>
  <c r="Y170"/>
  <c r="W171"/>
  <c r="W170"/>
  <c r="BK171"/>
  <c r="BK170"/>
  <c r="N170"/>
  <c r="N171"/>
  <c r="BG171"/>
  <c r="N98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AA153"/>
  <c r="Y154"/>
  <c r="Y153"/>
  <c r="W154"/>
  <c r="W153"/>
  <c r="BK154"/>
  <c r="BK153"/>
  <c r="N153"/>
  <c r="N154"/>
  <c r="BG154"/>
  <c r="N97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AA144"/>
  <c r="AA143"/>
  <c r="Y145"/>
  <c r="Y144"/>
  <c r="Y143"/>
  <c r="W145"/>
  <c r="W144"/>
  <c r="W143"/>
  <c r="BK145"/>
  <c r="BK144"/>
  <c r="N144"/>
  <c r="BK143"/>
  <c r="N143"/>
  <c r="N145"/>
  <c r="BG145"/>
  <c r="N96"/>
  <c r="N95"/>
  <c r="BI142"/>
  <c r="BH142"/>
  <c r="BF142"/>
  <c r="BE142"/>
  <c r="AA142"/>
  <c r="AA141"/>
  <c r="Y142"/>
  <c r="Y141"/>
  <c r="W142"/>
  <c r="W141"/>
  <c r="BK142"/>
  <c r="BK141"/>
  <c r="N141"/>
  <c r="N142"/>
  <c r="BG142"/>
  <c r="N94"/>
  <c r="BI140"/>
  <c r="BH140"/>
  <c r="BF140"/>
  <c r="BE140"/>
  <c r="AA140"/>
  <c r="AA139"/>
  <c r="Y140"/>
  <c r="Y139"/>
  <c r="W140"/>
  <c r="W139"/>
  <c r="BK140"/>
  <c r="BK139"/>
  <c r="N139"/>
  <c r="N140"/>
  <c r="BG140"/>
  <c r="N93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Y131"/>
  <c r="W131"/>
  <c r="BK131"/>
  <c r="N131"/>
  <c r="BG131"/>
  <c r="BI130"/>
  <c r="BH130"/>
  <c r="BF130"/>
  <c r="BE130"/>
  <c r="AA130"/>
  <c r="AA129"/>
  <c r="AA128"/>
  <c r="AA127"/>
  <c r="Y130"/>
  <c r="Y129"/>
  <c r="Y128"/>
  <c r="Y127"/>
  <c r="W130"/>
  <c r="W129"/>
  <c r="W128"/>
  <c r="W127"/>
  <c i="1" r="AU112"/>
  <c i="14" r="BK130"/>
  <c r="BK129"/>
  <c r="N129"/>
  <c r="BK128"/>
  <c r="N128"/>
  <c r="BK127"/>
  <c r="N127"/>
  <c r="N90"/>
  <c r="N130"/>
  <c r="BG130"/>
  <c r="N92"/>
  <c r="N91"/>
  <c r="M123"/>
  <c r="F123"/>
  <c r="F121"/>
  <c r="F119"/>
  <c r="BI106"/>
  <c r="BH106"/>
  <c r="BF106"/>
  <c r="BE106"/>
  <c r="N106"/>
  <c r="BG106"/>
  <c r="BI105"/>
  <c r="BH105"/>
  <c r="BF105"/>
  <c r="BE105"/>
  <c r="N105"/>
  <c r="BG105"/>
  <c r="BI104"/>
  <c r="BH104"/>
  <c r="BF104"/>
  <c r="BE104"/>
  <c r="N104"/>
  <c r="BG104"/>
  <c r="BI103"/>
  <c r="BH103"/>
  <c r="BF103"/>
  <c r="BE103"/>
  <c r="N103"/>
  <c r="BG103"/>
  <c r="BI102"/>
  <c r="BH102"/>
  <c r="BF102"/>
  <c r="BE102"/>
  <c r="N102"/>
  <c r="BG102"/>
  <c r="BI101"/>
  <c r="H38"/>
  <c i="1" r="BD112"/>
  <c i="14" r="BH101"/>
  <c r="H37"/>
  <c i="1" r="BC112"/>
  <c i="14" r="BF101"/>
  <c r="M35"/>
  <c i="1" r="AW112"/>
  <c i="14" r="H35"/>
  <c i="1" r="BA112"/>
  <c i="14" r="BE101"/>
  <c r="M34"/>
  <c i="1" r="AV112"/>
  <c i="14" r="H34"/>
  <c i="1" r="AZ112"/>
  <c i="14" r="N101"/>
  <c r="N100"/>
  <c r="L108"/>
  <c r="BG101"/>
  <c r="H36"/>
  <c i="1" r="BB112"/>
  <c i="14" r="M30"/>
  <c i="1" r="AS112"/>
  <c i="14" r="M29"/>
  <c r="M85"/>
  <c r="F85"/>
  <c r="F83"/>
  <c r="F81"/>
  <c r="M32"/>
  <c i="1" r="AG112"/>
  <c i="14" r="L40"/>
  <c r="O23"/>
  <c r="E23"/>
  <c r="M124"/>
  <c r="M86"/>
  <c r="O22"/>
  <c r="O17"/>
  <c r="E17"/>
  <c r="F124"/>
  <c r="F86"/>
  <c r="O16"/>
  <c r="O11"/>
  <c r="M121"/>
  <c r="M83"/>
  <c r="F6"/>
  <c r="F116"/>
  <c r="F78"/>
  <c i="13" r="N150"/>
  <c i="1" r="AY111"/>
  <c r="AX111"/>
  <c i="13"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AA145"/>
  <c r="Y146"/>
  <c r="Y145"/>
  <c r="W146"/>
  <c r="W145"/>
  <c r="BK146"/>
  <c r="BK145"/>
  <c r="N145"/>
  <c r="N146"/>
  <c r="BG146"/>
  <c r="N93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Y131"/>
  <c r="W131"/>
  <c r="BK131"/>
  <c r="N131"/>
  <c r="BG131"/>
  <c r="BI130"/>
  <c r="BH130"/>
  <c r="BF130"/>
  <c r="BE130"/>
  <c r="AA130"/>
  <c r="Y130"/>
  <c r="W130"/>
  <c r="BK130"/>
  <c r="N130"/>
  <c r="BG130"/>
  <c r="BI129"/>
  <c r="BH129"/>
  <c r="BF129"/>
  <c r="BE129"/>
  <c r="AA129"/>
  <c r="Y129"/>
  <c r="W129"/>
  <c r="BK129"/>
  <c r="N129"/>
  <c r="BG129"/>
  <c r="BI128"/>
  <c r="BH128"/>
  <c r="BF128"/>
  <c r="BE128"/>
  <c r="AA128"/>
  <c r="Y128"/>
  <c r="W128"/>
  <c r="BK128"/>
  <c r="N128"/>
  <c r="BG128"/>
  <c r="BI127"/>
  <c r="BH127"/>
  <c r="BF127"/>
  <c r="BE127"/>
  <c r="AA127"/>
  <c r="Y127"/>
  <c r="W127"/>
  <c r="BK127"/>
  <c r="N127"/>
  <c r="BG127"/>
  <c r="BI126"/>
  <c r="BH126"/>
  <c r="BF126"/>
  <c r="BE126"/>
  <c r="AA126"/>
  <c r="Y126"/>
  <c r="W126"/>
  <c r="BK126"/>
  <c r="N126"/>
  <c r="BG126"/>
  <c r="BI125"/>
  <c r="BH125"/>
  <c r="BF125"/>
  <c r="BE125"/>
  <c r="AA125"/>
  <c r="AA124"/>
  <c r="AA123"/>
  <c r="AA122"/>
  <c r="Y125"/>
  <c r="Y124"/>
  <c r="Y123"/>
  <c r="Y122"/>
  <c r="W125"/>
  <c r="W124"/>
  <c r="W123"/>
  <c r="W122"/>
  <c i="1" r="AU111"/>
  <c i="13" r="BK125"/>
  <c r="BK124"/>
  <c r="N124"/>
  <c r="BK123"/>
  <c r="N123"/>
  <c r="BK122"/>
  <c r="N122"/>
  <c r="N90"/>
  <c r="N125"/>
  <c r="BG125"/>
  <c r="N92"/>
  <c r="N91"/>
  <c r="M118"/>
  <c r="F118"/>
  <c r="F116"/>
  <c r="F114"/>
  <c r="BI101"/>
  <c r="BH101"/>
  <c r="BF101"/>
  <c r="BE101"/>
  <c r="N101"/>
  <c r="BG101"/>
  <c r="BI100"/>
  <c r="BH100"/>
  <c r="BF100"/>
  <c r="BE100"/>
  <c r="N100"/>
  <c r="BG100"/>
  <c r="BI99"/>
  <c r="BH99"/>
  <c r="BF99"/>
  <c r="BE99"/>
  <c r="N99"/>
  <c r="BG99"/>
  <c r="BI98"/>
  <c r="BH98"/>
  <c r="BF98"/>
  <c r="BE98"/>
  <c r="N98"/>
  <c r="BG98"/>
  <c r="BI97"/>
  <c r="BH97"/>
  <c r="BF97"/>
  <c r="BE97"/>
  <c r="N97"/>
  <c r="BG97"/>
  <c r="BI96"/>
  <c r="H38"/>
  <c i="1" r="BD111"/>
  <c i="13" r="BH96"/>
  <c r="H37"/>
  <c i="1" r="BC111"/>
  <c i="13" r="BF96"/>
  <c r="M35"/>
  <c i="1" r="AW111"/>
  <c i="13" r="H35"/>
  <c i="1" r="BA111"/>
  <c i="13" r="BE96"/>
  <c r="M34"/>
  <c i="1" r="AV111"/>
  <c i="13" r="H34"/>
  <c i="1" r="AZ111"/>
  <c i="13" r="N96"/>
  <c r="N95"/>
  <c r="L103"/>
  <c r="BG96"/>
  <c r="H36"/>
  <c i="1" r="BB111"/>
  <c i="13" r="M30"/>
  <c i="1" r="AS111"/>
  <c i="13" r="M29"/>
  <c r="M85"/>
  <c r="F85"/>
  <c r="F83"/>
  <c r="F81"/>
  <c r="M32"/>
  <c i="1" r="AG111"/>
  <c i="13" r="L40"/>
  <c r="O23"/>
  <c r="E23"/>
  <c r="M119"/>
  <c r="M86"/>
  <c r="O22"/>
  <c r="O17"/>
  <c r="E17"/>
  <c r="F119"/>
  <c r="F86"/>
  <c r="O16"/>
  <c r="O11"/>
  <c r="M116"/>
  <c r="M83"/>
  <c r="F6"/>
  <c r="F111"/>
  <c r="F78"/>
  <c i="12" r="N174"/>
  <c i="1" r="AY110"/>
  <c r="AX110"/>
  <c i="12" r="BI173"/>
  <c r="BH173"/>
  <c r="BF173"/>
  <c r="BE173"/>
  <c r="AA173"/>
  <c r="Y173"/>
  <c r="W173"/>
  <c r="BK173"/>
  <c r="N173"/>
  <c r="BG173"/>
  <c r="BI172"/>
  <c r="BH172"/>
  <c r="BF172"/>
  <c r="BE172"/>
  <c r="AA172"/>
  <c r="Y172"/>
  <c r="W172"/>
  <c r="BK172"/>
  <c r="N172"/>
  <c r="BG172"/>
  <c r="BI171"/>
  <c r="BH171"/>
  <c r="BF171"/>
  <c r="BE171"/>
  <c r="AA171"/>
  <c r="Y171"/>
  <c r="W171"/>
  <c r="BK171"/>
  <c r="N171"/>
  <c r="BG171"/>
  <c r="BI170"/>
  <c r="BH170"/>
  <c r="BF170"/>
  <c r="BE170"/>
  <c r="AA170"/>
  <c r="Y170"/>
  <c r="W170"/>
  <c r="BK170"/>
  <c r="N170"/>
  <c r="BG170"/>
  <c r="BI169"/>
  <c r="BH169"/>
  <c r="BF169"/>
  <c r="BE169"/>
  <c r="AA169"/>
  <c r="Y169"/>
  <c r="W169"/>
  <c r="BK169"/>
  <c r="N169"/>
  <c r="BG169"/>
  <c r="BI168"/>
  <c r="BH168"/>
  <c r="BF168"/>
  <c r="BE168"/>
  <c r="AA168"/>
  <c r="AA167"/>
  <c r="Y168"/>
  <c r="Y167"/>
  <c r="W168"/>
  <c r="W167"/>
  <c r="BK168"/>
  <c r="BK167"/>
  <c r="N167"/>
  <c r="N168"/>
  <c r="BG168"/>
  <c r="N93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Y131"/>
  <c r="W131"/>
  <c r="BK131"/>
  <c r="N131"/>
  <c r="BG131"/>
  <c r="BI130"/>
  <c r="BH130"/>
  <c r="BF130"/>
  <c r="BE130"/>
  <c r="AA130"/>
  <c r="Y130"/>
  <c r="W130"/>
  <c r="BK130"/>
  <c r="N130"/>
  <c r="BG130"/>
  <c r="BI129"/>
  <c r="BH129"/>
  <c r="BF129"/>
  <c r="BE129"/>
  <c r="AA129"/>
  <c r="Y129"/>
  <c r="W129"/>
  <c r="BK129"/>
  <c r="N129"/>
  <c r="BG129"/>
  <c r="BI128"/>
  <c r="BH128"/>
  <c r="BF128"/>
  <c r="BE128"/>
  <c r="AA128"/>
  <c r="Y128"/>
  <c r="W128"/>
  <c r="BK128"/>
  <c r="N128"/>
  <c r="BG128"/>
  <c r="BI127"/>
  <c r="BH127"/>
  <c r="BF127"/>
  <c r="BE127"/>
  <c r="AA127"/>
  <c r="Y127"/>
  <c r="W127"/>
  <c r="BK127"/>
  <c r="N127"/>
  <c r="BG127"/>
  <c r="BI126"/>
  <c r="BH126"/>
  <c r="BF126"/>
  <c r="BE126"/>
  <c r="AA126"/>
  <c r="Y126"/>
  <c r="W126"/>
  <c r="BK126"/>
  <c r="N126"/>
  <c r="BG126"/>
  <c r="BI125"/>
  <c r="BH125"/>
  <c r="BF125"/>
  <c r="BE125"/>
  <c r="AA125"/>
  <c r="AA124"/>
  <c r="AA123"/>
  <c r="AA122"/>
  <c r="Y125"/>
  <c r="Y124"/>
  <c r="Y123"/>
  <c r="Y122"/>
  <c r="W125"/>
  <c r="W124"/>
  <c r="W123"/>
  <c r="W122"/>
  <c i="1" r="AU110"/>
  <c i="12" r="BK125"/>
  <c r="BK124"/>
  <c r="N124"/>
  <c r="BK123"/>
  <c r="N123"/>
  <c r="BK122"/>
  <c r="N122"/>
  <c r="N90"/>
  <c r="N125"/>
  <c r="BG125"/>
  <c r="N92"/>
  <c r="N91"/>
  <c r="M118"/>
  <c r="F118"/>
  <c r="F116"/>
  <c r="F114"/>
  <c r="BI101"/>
  <c r="BH101"/>
  <c r="BF101"/>
  <c r="BE101"/>
  <c r="N101"/>
  <c r="BG101"/>
  <c r="BI100"/>
  <c r="BH100"/>
  <c r="BF100"/>
  <c r="BE100"/>
  <c r="N100"/>
  <c r="BG100"/>
  <c r="BI99"/>
  <c r="BH99"/>
  <c r="BF99"/>
  <c r="BE99"/>
  <c r="N99"/>
  <c r="BG99"/>
  <c r="BI98"/>
  <c r="BH98"/>
  <c r="BF98"/>
  <c r="BE98"/>
  <c r="N98"/>
  <c r="BG98"/>
  <c r="BI97"/>
  <c r="BH97"/>
  <c r="BF97"/>
  <c r="BE97"/>
  <c r="N97"/>
  <c r="BG97"/>
  <c r="BI96"/>
  <c r="H38"/>
  <c i="1" r="BD110"/>
  <c i="12" r="BH96"/>
  <c r="H37"/>
  <c i="1" r="BC110"/>
  <c i="12" r="BF96"/>
  <c r="M35"/>
  <c i="1" r="AW110"/>
  <c i="12" r="H35"/>
  <c i="1" r="BA110"/>
  <c i="12" r="BE96"/>
  <c r="M34"/>
  <c i="1" r="AV110"/>
  <c i="12" r="H34"/>
  <c i="1" r="AZ110"/>
  <c i="12" r="N96"/>
  <c r="N95"/>
  <c r="L103"/>
  <c r="BG96"/>
  <c r="H36"/>
  <c i="1" r="BB110"/>
  <c i="12" r="M30"/>
  <c i="1" r="AS110"/>
  <c i="12" r="M29"/>
  <c r="M85"/>
  <c r="F85"/>
  <c r="F83"/>
  <c r="F81"/>
  <c r="M32"/>
  <c i="1" r="AG110"/>
  <c i="12" r="L40"/>
  <c r="O23"/>
  <c r="E23"/>
  <c r="M119"/>
  <c r="M86"/>
  <c r="O22"/>
  <c r="O17"/>
  <c r="E17"/>
  <c r="F119"/>
  <c r="F86"/>
  <c r="O16"/>
  <c r="O11"/>
  <c r="M116"/>
  <c r="M83"/>
  <c r="F6"/>
  <c r="F111"/>
  <c r="F78"/>
  <c i="11" r="N256"/>
  <c i="1" r="AY108"/>
  <c r="AX108"/>
  <c i="11" r="BI255"/>
  <c r="BH255"/>
  <c r="BF255"/>
  <c r="BE255"/>
  <c r="AA255"/>
  <c r="Y255"/>
  <c r="W255"/>
  <c r="BK255"/>
  <c r="N255"/>
  <c r="BG255"/>
  <c r="BI254"/>
  <c r="BH254"/>
  <c r="BF254"/>
  <c r="BE254"/>
  <c r="AA254"/>
  <c r="AA253"/>
  <c r="Y254"/>
  <c r="Y253"/>
  <c r="W254"/>
  <c r="W253"/>
  <c r="BK254"/>
  <c r="BK253"/>
  <c r="N253"/>
  <c r="N254"/>
  <c r="BG254"/>
  <c r="N111"/>
  <c r="BI252"/>
  <c r="BH252"/>
  <c r="BF252"/>
  <c r="BE252"/>
  <c r="AA252"/>
  <c r="Y252"/>
  <c r="W252"/>
  <c r="BK252"/>
  <c r="N252"/>
  <c r="BG252"/>
  <c r="BI251"/>
  <c r="BH251"/>
  <c r="BF251"/>
  <c r="BE251"/>
  <c r="AA251"/>
  <c r="AA250"/>
  <c r="AA249"/>
  <c r="Y251"/>
  <c r="Y250"/>
  <c r="Y249"/>
  <c r="W251"/>
  <c r="W250"/>
  <c r="W249"/>
  <c r="BK251"/>
  <c r="BK250"/>
  <c r="N250"/>
  <c r="BK249"/>
  <c r="N249"/>
  <c r="N251"/>
  <c r="BG251"/>
  <c r="N110"/>
  <c r="N109"/>
  <c r="BI248"/>
  <c r="BH248"/>
  <c r="BF248"/>
  <c r="BE248"/>
  <c r="AA248"/>
  <c r="AA247"/>
  <c r="AA246"/>
  <c r="Y248"/>
  <c r="Y247"/>
  <c r="Y246"/>
  <c r="W248"/>
  <c r="W247"/>
  <c r="W246"/>
  <c r="BK248"/>
  <c r="BK247"/>
  <c r="N247"/>
  <c r="BK246"/>
  <c r="N246"/>
  <c r="N248"/>
  <c r="BG248"/>
  <c r="N108"/>
  <c r="N107"/>
  <c r="BI245"/>
  <c r="BH245"/>
  <c r="BF245"/>
  <c r="BE245"/>
  <c r="AA245"/>
  <c r="Y245"/>
  <c r="W245"/>
  <c r="BK245"/>
  <c r="N245"/>
  <c r="BG245"/>
  <c r="BI244"/>
  <c r="BH244"/>
  <c r="BF244"/>
  <c r="BE244"/>
  <c r="AA244"/>
  <c r="Y244"/>
  <c r="W244"/>
  <c r="BK244"/>
  <c r="N244"/>
  <c r="BG244"/>
  <c r="BI243"/>
  <c r="BH243"/>
  <c r="BF243"/>
  <c r="BE243"/>
  <c r="AA243"/>
  <c r="Y243"/>
  <c r="W243"/>
  <c r="BK243"/>
  <c r="N243"/>
  <c r="BG243"/>
  <c r="BI242"/>
  <c r="BH242"/>
  <c r="BF242"/>
  <c r="BE242"/>
  <c r="AA242"/>
  <c r="AA241"/>
  <c r="Y242"/>
  <c r="Y241"/>
  <c r="W242"/>
  <c r="W241"/>
  <c r="BK242"/>
  <c r="BK241"/>
  <c r="N241"/>
  <c r="N242"/>
  <c r="BG242"/>
  <c r="N106"/>
  <c r="BI240"/>
  <c r="BH240"/>
  <c r="BF240"/>
  <c r="BE240"/>
  <c r="AA240"/>
  <c r="AA239"/>
  <c r="Y240"/>
  <c r="Y239"/>
  <c r="W240"/>
  <c r="W239"/>
  <c r="BK240"/>
  <c r="BK239"/>
  <c r="N239"/>
  <c r="N240"/>
  <c r="BG240"/>
  <c r="N105"/>
  <c r="BI238"/>
  <c r="BH238"/>
  <c r="BF238"/>
  <c r="BE238"/>
  <c r="AA238"/>
  <c r="AA237"/>
  <c r="Y238"/>
  <c r="Y237"/>
  <c r="W238"/>
  <c r="W237"/>
  <c r="BK238"/>
  <c r="BK237"/>
  <c r="N237"/>
  <c r="N238"/>
  <c r="BG238"/>
  <c r="N104"/>
  <c r="BI236"/>
  <c r="BH236"/>
  <c r="BF236"/>
  <c r="BE236"/>
  <c r="AA236"/>
  <c r="Y236"/>
  <c r="W236"/>
  <c r="BK236"/>
  <c r="N236"/>
  <c r="BG236"/>
  <c r="BI235"/>
  <c r="BH235"/>
  <c r="BF235"/>
  <c r="BE235"/>
  <c r="AA235"/>
  <c r="Y235"/>
  <c r="W235"/>
  <c r="BK235"/>
  <c r="N235"/>
  <c r="BG235"/>
  <c r="BI234"/>
  <c r="BH234"/>
  <c r="BF234"/>
  <c r="BE234"/>
  <c r="AA234"/>
  <c r="AA233"/>
  <c r="Y234"/>
  <c r="Y233"/>
  <c r="W234"/>
  <c r="W233"/>
  <c r="BK234"/>
  <c r="BK233"/>
  <c r="N233"/>
  <c r="N234"/>
  <c r="BG234"/>
  <c r="N103"/>
  <c r="BI232"/>
  <c r="BH232"/>
  <c r="BF232"/>
  <c r="BE232"/>
  <c r="AA232"/>
  <c r="Y232"/>
  <c r="W232"/>
  <c r="BK232"/>
  <c r="N232"/>
  <c r="BG232"/>
  <c r="BI231"/>
  <c r="BH231"/>
  <c r="BF231"/>
  <c r="BE231"/>
  <c r="AA231"/>
  <c r="Y231"/>
  <c r="W231"/>
  <c r="BK231"/>
  <c r="N231"/>
  <c r="BG231"/>
  <c r="BI230"/>
  <c r="BH230"/>
  <c r="BF230"/>
  <c r="BE230"/>
  <c r="AA230"/>
  <c r="Y230"/>
  <c r="W230"/>
  <c r="BK230"/>
  <c r="N230"/>
  <c r="BG230"/>
  <c r="BI229"/>
  <c r="BH229"/>
  <c r="BF229"/>
  <c r="BE229"/>
  <c r="AA229"/>
  <c r="Y229"/>
  <c r="W229"/>
  <c r="BK229"/>
  <c r="N229"/>
  <c r="BG229"/>
  <c r="BI228"/>
  <c r="BH228"/>
  <c r="BF228"/>
  <c r="BE228"/>
  <c r="AA228"/>
  <c r="Y228"/>
  <c r="W228"/>
  <c r="BK228"/>
  <c r="N228"/>
  <c r="BG228"/>
  <c r="BI227"/>
  <c r="BH227"/>
  <c r="BF227"/>
  <c r="BE227"/>
  <c r="AA227"/>
  <c r="AA226"/>
  <c r="Y227"/>
  <c r="Y226"/>
  <c r="W227"/>
  <c r="W226"/>
  <c r="BK227"/>
  <c r="BK226"/>
  <c r="N226"/>
  <c r="N227"/>
  <c r="BG227"/>
  <c r="N102"/>
  <c r="BI225"/>
  <c r="BH225"/>
  <c r="BF225"/>
  <c r="BE225"/>
  <c r="AA225"/>
  <c r="Y225"/>
  <c r="W225"/>
  <c r="BK225"/>
  <c r="N225"/>
  <c r="BG225"/>
  <c r="BI224"/>
  <c r="BH224"/>
  <c r="BF224"/>
  <c r="BE224"/>
  <c r="AA224"/>
  <c r="Y224"/>
  <c r="W224"/>
  <c r="BK224"/>
  <c r="N224"/>
  <c r="BG224"/>
  <c r="BI223"/>
  <c r="BH223"/>
  <c r="BF223"/>
  <c r="BE223"/>
  <c r="AA223"/>
  <c r="Y223"/>
  <c r="W223"/>
  <c r="BK223"/>
  <c r="N223"/>
  <c r="BG223"/>
  <c r="BI222"/>
  <c r="BH222"/>
  <c r="BF222"/>
  <c r="BE222"/>
  <c r="AA222"/>
  <c r="Y222"/>
  <c r="W222"/>
  <c r="BK222"/>
  <c r="N222"/>
  <c r="BG222"/>
  <c r="BI221"/>
  <c r="BH221"/>
  <c r="BF221"/>
  <c r="BE221"/>
  <c r="AA221"/>
  <c r="Y221"/>
  <c r="W221"/>
  <c r="BK221"/>
  <c r="N221"/>
  <c r="BG221"/>
  <c r="BI220"/>
  <c r="BH220"/>
  <c r="BF220"/>
  <c r="BE220"/>
  <c r="AA220"/>
  <c r="Y220"/>
  <c r="W220"/>
  <c r="BK220"/>
  <c r="N220"/>
  <c r="BG220"/>
  <c r="BI219"/>
  <c r="BH219"/>
  <c r="BF219"/>
  <c r="BE219"/>
  <c r="AA219"/>
  <c r="Y219"/>
  <c r="W219"/>
  <c r="BK219"/>
  <c r="N219"/>
  <c r="BG219"/>
  <c r="BI218"/>
  <c r="BH218"/>
  <c r="BF218"/>
  <c r="BE218"/>
  <c r="AA218"/>
  <c r="Y218"/>
  <c r="W218"/>
  <c r="BK218"/>
  <c r="N218"/>
  <c r="BG218"/>
  <c r="BI217"/>
  <c r="BH217"/>
  <c r="BF217"/>
  <c r="BE217"/>
  <c r="AA217"/>
  <c r="AA216"/>
  <c r="Y217"/>
  <c r="Y216"/>
  <c r="W217"/>
  <c r="W216"/>
  <c r="BK217"/>
  <c r="BK216"/>
  <c r="N216"/>
  <c r="N217"/>
  <c r="BG217"/>
  <c r="N101"/>
  <c r="BI215"/>
  <c r="BH215"/>
  <c r="BF215"/>
  <c r="BE215"/>
  <c r="AA215"/>
  <c r="Y215"/>
  <c r="W215"/>
  <c r="BK215"/>
  <c r="N215"/>
  <c r="BG215"/>
  <c r="BI214"/>
  <c r="BH214"/>
  <c r="BF214"/>
  <c r="BE214"/>
  <c r="AA214"/>
  <c r="Y214"/>
  <c r="W214"/>
  <c r="BK214"/>
  <c r="N214"/>
  <c r="BG214"/>
  <c r="BI213"/>
  <c r="BH213"/>
  <c r="BF213"/>
  <c r="BE213"/>
  <c r="AA213"/>
  <c r="Y213"/>
  <c r="W213"/>
  <c r="BK213"/>
  <c r="N213"/>
  <c r="BG213"/>
  <c r="BI212"/>
  <c r="BH212"/>
  <c r="BF212"/>
  <c r="BE212"/>
  <c r="AA212"/>
  <c r="Y212"/>
  <c r="W212"/>
  <c r="BK212"/>
  <c r="N212"/>
  <c r="BG212"/>
  <c r="BI211"/>
  <c r="BH211"/>
  <c r="BF211"/>
  <c r="BE211"/>
  <c r="AA211"/>
  <c r="AA210"/>
  <c r="AA209"/>
  <c r="Y211"/>
  <c r="Y210"/>
  <c r="Y209"/>
  <c r="W211"/>
  <c r="W210"/>
  <c r="W209"/>
  <c r="BK211"/>
  <c r="BK210"/>
  <c r="N210"/>
  <c r="BK209"/>
  <c r="N209"/>
  <c r="N211"/>
  <c r="BG211"/>
  <c r="N100"/>
  <c r="N99"/>
  <c r="BI208"/>
  <c r="BH208"/>
  <c r="BF208"/>
  <c r="BE208"/>
  <c r="AA208"/>
  <c r="Y208"/>
  <c r="W208"/>
  <c r="BK208"/>
  <c r="N208"/>
  <c r="BG208"/>
  <c r="BI207"/>
  <c r="BH207"/>
  <c r="BF207"/>
  <c r="BE207"/>
  <c r="AA207"/>
  <c r="AA206"/>
  <c r="Y207"/>
  <c r="Y206"/>
  <c r="W207"/>
  <c r="W206"/>
  <c r="BK207"/>
  <c r="BK206"/>
  <c r="N206"/>
  <c r="N207"/>
  <c r="BG207"/>
  <c r="N98"/>
  <c r="BI205"/>
  <c r="BH205"/>
  <c r="BF205"/>
  <c r="BE205"/>
  <c r="AA205"/>
  <c r="Y205"/>
  <c r="W205"/>
  <c r="BK205"/>
  <c r="N205"/>
  <c r="BG205"/>
  <c r="BI204"/>
  <c r="BH204"/>
  <c r="BF204"/>
  <c r="BE204"/>
  <c r="AA204"/>
  <c r="Y204"/>
  <c r="W204"/>
  <c r="BK204"/>
  <c r="N204"/>
  <c r="BG204"/>
  <c r="BI203"/>
  <c r="BH203"/>
  <c r="BF203"/>
  <c r="BE203"/>
  <c r="AA203"/>
  <c r="AA202"/>
  <c r="Y203"/>
  <c r="Y202"/>
  <c r="W203"/>
  <c r="W202"/>
  <c r="BK203"/>
  <c r="BK202"/>
  <c r="N202"/>
  <c r="N203"/>
  <c r="BG203"/>
  <c r="N97"/>
  <c r="BI201"/>
  <c r="BH201"/>
  <c r="BF201"/>
  <c r="BE201"/>
  <c r="AA201"/>
  <c r="Y201"/>
  <c r="W201"/>
  <c r="BK201"/>
  <c r="N201"/>
  <c r="BG201"/>
  <c r="BI200"/>
  <c r="BH200"/>
  <c r="BF200"/>
  <c r="BE200"/>
  <c r="AA200"/>
  <c r="Y200"/>
  <c r="W200"/>
  <c r="BK200"/>
  <c r="N200"/>
  <c r="BG200"/>
  <c r="BI199"/>
  <c r="BH199"/>
  <c r="BF199"/>
  <c r="BE199"/>
  <c r="AA199"/>
  <c r="Y199"/>
  <c r="W199"/>
  <c r="BK199"/>
  <c r="N199"/>
  <c r="BG199"/>
  <c r="BI198"/>
  <c r="BH198"/>
  <c r="BF198"/>
  <c r="BE198"/>
  <c r="AA198"/>
  <c r="Y198"/>
  <c r="W198"/>
  <c r="BK198"/>
  <c r="N198"/>
  <c r="BG198"/>
  <c r="BI197"/>
  <c r="BH197"/>
  <c r="BF197"/>
  <c r="BE197"/>
  <c r="AA197"/>
  <c r="Y197"/>
  <c r="W197"/>
  <c r="BK197"/>
  <c r="N197"/>
  <c r="BG197"/>
  <c r="BI196"/>
  <c r="BH196"/>
  <c r="BF196"/>
  <c r="BE196"/>
  <c r="AA196"/>
  <c r="Y196"/>
  <c r="W196"/>
  <c r="BK196"/>
  <c r="N196"/>
  <c r="BG196"/>
  <c r="BI195"/>
  <c r="BH195"/>
  <c r="BF195"/>
  <c r="BE195"/>
  <c r="AA195"/>
  <c r="Y195"/>
  <c r="W195"/>
  <c r="BK195"/>
  <c r="N195"/>
  <c r="BG195"/>
  <c r="BI194"/>
  <c r="BH194"/>
  <c r="BF194"/>
  <c r="BE194"/>
  <c r="AA194"/>
  <c r="Y194"/>
  <c r="W194"/>
  <c r="BK194"/>
  <c r="N194"/>
  <c r="BG194"/>
  <c r="BI193"/>
  <c r="BH193"/>
  <c r="BF193"/>
  <c r="BE193"/>
  <c r="AA193"/>
  <c r="Y193"/>
  <c r="W193"/>
  <c r="BK193"/>
  <c r="N193"/>
  <c r="BG193"/>
  <c r="BI192"/>
  <c r="BH192"/>
  <c r="BF192"/>
  <c r="BE192"/>
  <c r="AA192"/>
  <c r="Y192"/>
  <c r="W192"/>
  <c r="BK192"/>
  <c r="N192"/>
  <c r="BG192"/>
  <c r="BI191"/>
  <c r="BH191"/>
  <c r="BF191"/>
  <c r="BE191"/>
  <c r="AA191"/>
  <c r="Y191"/>
  <c r="W191"/>
  <c r="BK191"/>
  <c r="N191"/>
  <c r="BG191"/>
  <c r="BI190"/>
  <c r="BH190"/>
  <c r="BF190"/>
  <c r="BE190"/>
  <c r="AA190"/>
  <c r="AA189"/>
  <c r="Y190"/>
  <c r="Y189"/>
  <c r="W190"/>
  <c r="W189"/>
  <c r="BK190"/>
  <c r="BK189"/>
  <c r="N189"/>
  <c r="N190"/>
  <c r="BG190"/>
  <c r="N96"/>
  <c r="BI188"/>
  <c r="BH188"/>
  <c r="BF188"/>
  <c r="BE188"/>
  <c r="AA188"/>
  <c r="Y188"/>
  <c r="W188"/>
  <c r="BK188"/>
  <c r="N188"/>
  <c r="BG188"/>
  <c r="BI187"/>
  <c r="BH187"/>
  <c r="BF187"/>
  <c r="BE187"/>
  <c r="AA187"/>
  <c r="Y187"/>
  <c r="W187"/>
  <c r="BK187"/>
  <c r="N187"/>
  <c r="BG187"/>
  <c r="BI186"/>
  <c r="BH186"/>
  <c r="BF186"/>
  <c r="BE186"/>
  <c r="AA186"/>
  <c r="Y186"/>
  <c r="W186"/>
  <c r="BK186"/>
  <c r="N186"/>
  <c r="BG186"/>
  <c r="BI185"/>
  <c r="BH185"/>
  <c r="BF185"/>
  <c r="BE185"/>
  <c r="AA185"/>
  <c r="Y185"/>
  <c r="W185"/>
  <c r="BK185"/>
  <c r="N185"/>
  <c r="BG185"/>
  <c r="BI184"/>
  <c r="BH184"/>
  <c r="BF184"/>
  <c r="BE184"/>
  <c r="AA184"/>
  <c r="Y184"/>
  <c r="W184"/>
  <c r="BK184"/>
  <c r="N184"/>
  <c r="BG184"/>
  <c r="BI183"/>
  <c r="BH183"/>
  <c r="BF183"/>
  <c r="BE183"/>
  <c r="AA183"/>
  <c r="Y183"/>
  <c r="W183"/>
  <c r="BK183"/>
  <c r="N183"/>
  <c r="BG183"/>
  <c r="BI182"/>
  <c r="BH182"/>
  <c r="BF182"/>
  <c r="BE182"/>
  <c r="AA182"/>
  <c r="Y182"/>
  <c r="W182"/>
  <c r="BK182"/>
  <c r="N182"/>
  <c r="BG182"/>
  <c r="BI181"/>
  <c r="BH181"/>
  <c r="BF181"/>
  <c r="BE181"/>
  <c r="AA181"/>
  <c r="Y181"/>
  <c r="W181"/>
  <c r="BK181"/>
  <c r="N181"/>
  <c r="BG181"/>
  <c r="BI180"/>
  <c r="BH180"/>
  <c r="BF180"/>
  <c r="BE180"/>
  <c r="AA180"/>
  <c r="AA179"/>
  <c r="Y180"/>
  <c r="Y179"/>
  <c r="W180"/>
  <c r="W179"/>
  <c r="BK180"/>
  <c r="BK179"/>
  <c r="N179"/>
  <c r="N180"/>
  <c r="BG180"/>
  <c r="N95"/>
  <c r="BI178"/>
  <c r="BH178"/>
  <c r="BF178"/>
  <c r="BE178"/>
  <c r="AA178"/>
  <c r="Y178"/>
  <c r="W178"/>
  <c r="BK178"/>
  <c r="N178"/>
  <c r="BG178"/>
  <c r="BI177"/>
  <c r="BH177"/>
  <c r="BF177"/>
  <c r="BE177"/>
  <c r="AA177"/>
  <c r="Y177"/>
  <c r="W177"/>
  <c r="BK177"/>
  <c r="N177"/>
  <c r="BG177"/>
  <c r="BI176"/>
  <c r="BH176"/>
  <c r="BF176"/>
  <c r="BE176"/>
  <c r="AA176"/>
  <c r="Y176"/>
  <c r="W176"/>
  <c r="BK176"/>
  <c r="N176"/>
  <c r="BG176"/>
  <c r="BI175"/>
  <c r="BH175"/>
  <c r="BF175"/>
  <c r="BE175"/>
  <c r="AA175"/>
  <c r="Y175"/>
  <c r="W175"/>
  <c r="BK175"/>
  <c r="N175"/>
  <c r="BG175"/>
  <c r="BI174"/>
  <c r="BH174"/>
  <c r="BF174"/>
  <c r="BE174"/>
  <c r="AA174"/>
  <c r="Y174"/>
  <c r="W174"/>
  <c r="BK174"/>
  <c r="N174"/>
  <c r="BG174"/>
  <c r="BI173"/>
  <c r="BH173"/>
  <c r="BF173"/>
  <c r="BE173"/>
  <c r="AA173"/>
  <c r="Y173"/>
  <c r="W173"/>
  <c r="BK173"/>
  <c r="N173"/>
  <c r="BG173"/>
  <c r="BI172"/>
  <c r="BH172"/>
  <c r="BF172"/>
  <c r="BE172"/>
  <c r="AA172"/>
  <c r="Y172"/>
  <c r="W172"/>
  <c r="BK172"/>
  <c r="N172"/>
  <c r="BG172"/>
  <c r="BI171"/>
  <c r="BH171"/>
  <c r="BF171"/>
  <c r="BE171"/>
  <c r="AA171"/>
  <c r="AA170"/>
  <c r="Y171"/>
  <c r="Y170"/>
  <c r="W171"/>
  <c r="W170"/>
  <c r="BK171"/>
  <c r="BK170"/>
  <c r="N170"/>
  <c r="N171"/>
  <c r="BG171"/>
  <c r="N94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AA162"/>
  <c r="Y163"/>
  <c r="Y162"/>
  <c r="W163"/>
  <c r="W162"/>
  <c r="BK163"/>
  <c r="BK162"/>
  <c r="N162"/>
  <c r="N163"/>
  <c r="BG163"/>
  <c r="N93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AA142"/>
  <c r="AA141"/>
  <c r="AA140"/>
  <c r="Y143"/>
  <c r="Y142"/>
  <c r="Y141"/>
  <c r="Y140"/>
  <c r="W143"/>
  <c r="W142"/>
  <c r="W141"/>
  <c r="W140"/>
  <c i="1" r="AU108"/>
  <c i="11" r="BK143"/>
  <c r="BK142"/>
  <c r="N142"/>
  <c r="BK141"/>
  <c r="N141"/>
  <c r="BK140"/>
  <c r="N140"/>
  <c r="N90"/>
  <c r="N143"/>
  <c r="BG143"/>
  <c r="N92"/>
  <c r="N91"/>
  <c r="M136"/>
  <c r="F136"/>
  <c r="F134"/>
  <c r="F132"/>
  <c r="BI119"/>
  <c r="BH119"/>
  <c r="BF119"/>
  <c r="BE119"/>
  <c r="N119"/>
  <c r="BG119"/>
  <c r="BI118"/>
  <c r="BH118"/>
  <c r="BF118"/>
  <c r="BE118"/>
  <c r="N118"/>
  <c r="BG118"/>
  <c r="BI117"/>
  <c r="BH117"/>
  <c r="BF117"/>
  <c r="BE117"/>
  <c r="N117"/>
  <c r="BG117"/>
  <c r="BI116"/>
  <c r="BH116"/>
  <c r="BF116"/>
  <c r="BE116"/>
  <c r="N116"/>
  <c r="BG116"/>
  <c r="BI115"/>
  <c r="BH115"/>
  <c r="BF115"/>
  <c r="BE115"/>
  <c r="N115"/>
  <c r="BG115"/>
  <c r="BI114"/>
  <c r="H38"/>
  <c i="1" r="BD108"/>
  <c i="11" r="BH114"/>
  <c r="H37"/>
  <c i="1" r="BC108"/>
  <c i="11" r="BF114"/>
  <c r="M35"/>
  <c i="1" r="AW108"/>
  <c i="11" r="H35"/>
  <c i="1" r="BA108"/>
  <c i="11" r="BE114"/>
  <c r="M34"/>
  <c i="1" r="AV108"/>
  <c i="11" r="H34"/>
  <c i="1" r="AZ108"/>
  <c i="11" r="N114"/>
  <c r="N113"/>
  <c r="L121"/>
  <c r="BG114"/>
  <c r="H36"/>
  <c i="1" r="BB108"/>
  <c i="11" r="M30"/>
  <c i="1" r="AS108"/>
  <c i="11" r="M29"/>
  <c r="M85"/>
  <c r="F85"/>
  <c r="F83"/>
  <c r="F81"/>
  <c r="M32"/>
  <c i="1" r="AG108"/>
  <c i="11" r="L40"/>
  <c r="O23"/>
  <c r="E23"/>
  <c r="M137"/>
  <c r="M86"/>
  <c r="O22"/>
  <c r="O17"/>
  <c r="E17"/>
  <c r="F137"/>
  <c r="F86"/>
  <c r="O16"/>
  <c r="O11"/>
  <c r="M134"/>
  <c r="M83"/>
  <c r="F6"/>
  <c r="F129"/>
  <c r="F78"/>
  <c i="10" r="N130"/>
  <c i="1" r="AY104"/>
  <c r="AX104"/>
  <c i="10" r="BI129"/>
  <c r="BH129"/>
  <c r="BF129"/>
  <c r="BE129"/>
  <c r="AA129"/>
  <c r="Y129"/>
  <c r="W129"/>
  <c r="BK129"/>
  <c r="N129"/>
  <c r="BG129"/>
  <c r="BI128"/>
  <c r="BH128"/>
  <c r="BF128"/>
  <c r="BE128"/>
  <c r="AA128"/>
  <c r="Y128"/>
  <c r="W128"/>
  <c r="BK128"/>
  <c r="N128"/>
  <c r="BG128"/>
  <c r="BI127"/>
  <c r="BH127"/>
  <c r="BF127"/>
  <c r="BE127"/>
  <c r="AA127"/>
  <c r="Y127"/>
  <c r="W127"/>
  <c r="BK127"/>
  <c r="N127"/>
  <c r="BG127"/>
  <c r="BI126"/>
  <c r="BH126"/>
  <c r="BF126"/>
  <c r="BE126"/>
  <c r="AA126"/>
  <c r="Y126"/>
  <c r="W126"/>
  <c r="BK126"/>
  <c r="N126"/>
  <c r="BG126"/>
  <c r="BI125"/>
  <c r="BH125"/>
  <c r="BF125"/>
  <c r="BE125"/>
  <c r="AA125"/>
  <c r="Y125"/>
  <c r="W125"/>
  <c r="BK125"/>
  <c r="N125"/>
  <c r="BG125"/>
  <c r="BI124"/>
  <c r="BH124"/>
  <c r="BF124"/>
  <c r="BE124"/>
  <c r="AA124"/>
  <c r="Y124"/>
  <c r="W124"/>
  <c r="BK124"/>
  <c r="N124"/>
  <c r="BG124"/>
  <c r="BI123"/>
  <c r="BH123"/>
  <c r="BF123"/>
  <c r="BE123"/>
  <c r="AA123"/>
  <c r="Y123"/>
  <c r="W123"/>
  <c r="BK123"/>
  <c r="N123"/>
  <c r="BG123"/>
  <c r="BI122"/>
  <c r="BH122"/>
  <c r="BF122"/>
  <c r="BE122"/>
  <c r="AA122"/>
  <c r="AA121"/>
  <c r="AA120"/>
  <c r="Y122"/>
  <c r="Y121"/>
  <c r="Y120"/>
  <c r="W122"/>
  <c r="W121"/>
  <c r="W120"/>
  <c i="1" r="AU104"/>
  <c i="10" r="BK122"/>
  <c r="BK121"/>
  <c r="N121"/>
  <c r="BK120"/>
  <c r="N120"/>
  <c r="N90"/>
  <c r="N122"/>
  <c r="BG122"/>
  <c r="N91"/>
  <c r="M116"/>
  <c r="F116"/>
  <c r="F114"/>
  <c r="F112"/>
  <c r="BI99"/>
  <c r="BH99"/>
  <c r="BF99"/>
  <c r="BE99"/>
  <c r="N99"/>
  <c r="BG99"/>
  <c r="BI98"/>
  <c r="BH98"/>
  <c r="BF98"/>
  <c r="BE98"/>
  <c r="N98"/>
  <c r="BG98"/>
  <c r="BI97"/>
  <c r="BH97"/>
  <c r="BF97"/>
  <c r="BE97"/>
  <c r="N97"/>
  <c r="BG97"/>
  <c r="BI96"/>
  <c r="BH96"/>
  <c r="BF96"/>
  <c r="BE96"/>
  <c r="N96"/>
  <c r="BG96"/>
  <c r="BI95"/>
  <c r="BH95"/>
  <c r="BF95"/>
  <c r="BE95"/>
  <c r="N95"/>
  <c r="BG95"/>
  <c r="BI94"/>
  <c r="H38"/>
  <c i="1" r="BD104"/>
  <c i="10" r="BH94"/>
  <c r="H37"/>
  <c i="1" r="BC104"/>
  <c i="10" r="BF94"/>
  <c r="M35"/>
  <c i="1" r="AW104"/>
  <c i="10" r="H35"/>
  <c i="1" r="BA104"/>
  <c i="10" r="BE94"/>
  <c r="M34"/>
  <c i="1" r="AV104"/>
  <c i="10" r="H34"/>
  <c i="1" r="AZ104"/>
  <c i="10" r="N94"/>
  <c r="N93"/>
  <c r="L101"/>
  <c r="BG94"/>
  <c r="H36"/>
  <c i="1" r="BB104"/>
  <c i="10" r="M30"/>
  <c i="1" r="AS104"/>
  <c i="10" r="M29"/>
  <c r="M85"/>
  <c r="F85"/>
  <c r="F83"/>
  <c r="F81"/>
  <c r="M32"/>
  <c i="1" r="AG104"/>
  <c i="10" r="L40"/>
  <c r="O23"/>
  <c r="E23"/>
  <c r="M117"/>
  <c r="M86"/>
  <c r="O22"/>
  <c r="O17"/>
  <c r="E17"/>
  <c r="F117"/>
  <c r="F86"/>
  <c r="O16"/>
  <c r="O11"/>
  <c r="M114"/>
  <c r="M83"/>
  <c r="F6"/>
  <c r="F109"/>
  <c r="F78"/>
  <c i="9" r="N210"/>
  <c i="1" r="AY102"/>
  <c r="AX102"/>
  <c i="9" r="BI209"/>
  <c r="BH209"/>
  <c r="BF209"/>
  <c r="BE209"/>
  <c r="AA209"/>
  <c r="AA208"/>
  <c r="AA207"/>
  <c r="Y209"/>
  <c r="Y208"/>
  <c r="Y207"/>
  <c r="W209"/>
  <c r="W208"/>
  <c r="W207"/>
  <c r="BK209"/>
  <c r="BK208"/>
  <c r="N208"/>
  <c r="BK207"/>
  <c r="N207"/>
  <c r="N209"/>
  <c r="BG209"/>
  <c r="N102"/>
  <c r="N101"/>
  <c r="BI206"/>
  <c r="BH206"/>
  <c r="BF206"/>
  <c r="BE206"/>
  <c r="AA206"/>
  <c r="Y206"/>
  <c r="W206"/>
  <c r="BK206"/>
  <c r="N206"/>
  <c r="BG206"/>
  <c r="BI205"/>
  <c r="BH205"/>
  <c r="BF205"/>
  <c r="BE205"/>
  <c r="AA205"/>
  <c r="Y205"/>
  <c r="W205"/>
  <c r="BK205"/>
  <c r="N205"/>
  <c r="BG205"/>
  <c r="BI204"/>
  <c r="BH204"/>
  <c r="BF204"/>
  <c r="BE204"/>
  <c r="AA204"/>
  <c r="Y204"/>
  <c r="W204"/>
  <c r="BK204"/>
  <c r="N204"/>
  <c r="BG204"/>
  <c r="BI203"/>
  <c r="BH203"/>
  <c r="BF203"/>
  <c r="BE203"/>
  <c r="AA203"/>
  <c r="Y203"/>
  <c r="W203"/>
  <c r="BK203"/>
  <c r="N203"/>
  <c r="BG203"/>
  <c r="BI202"/>
  <c r="BH202"/>
  <c r="BF202"/>
  <c r="BE202"/>
  <c r="AA202"/>
  <c r="Y202"/>
  <c r="W202"/>
  <c r="BK202"/>
  <c r="N202"/>
  <c r="BG202"/>
  <c r="BI201"/>
  <c r="BH201"/>
  <c r="BF201"/>
  <c r="BE201"/>
  <c r="AA201"/>
  <c r="AA200"/>
  <c r="Y201"/>
  <c r="Y200"/>
  <c r="W201"/>
  <c r="W200"/>
  <c r="BK201"/>
  <c r="BK200"/>
  <c r="N200"/>
  <c r="N201"/>
  <c r="BG201"/>
  <c r="N100"/>
  <c r="BI199"/>
  <c r="BH199"/>
  <c r="BF199"/>
  <c r="BE199"/>
  <c r="AA199"/>
  <c r="Y199"/>
  <c r="W199"/>
  <c r="BK199"/>
  <c r="N199"/>
  <c r="BG199"/>
  <c r="BI198"/>
  <c r="BH198"/>
  <c r="BF198"/>
  <c r="BE198"/>
  <c r="AA198"/>
  <c r="Y198"/>
  <c r="W198"/>
  <c r="BK198"/>
  <c r="N198"/>
  <c r="BG198"/>
  <c r="BI197"/>
  <c r="BH197"/>
  <c r="BF197"/>
  <c r="BE197"/>
  <c r="AA197"/>
  <c r="Y197"/>
  <c r="W197"/>
  <c r="BK197"/>
  <c r="N197"/>
  <c r="BG197"/>
  <c r="BI196"/>
  <c r="BH196"/>
  <c r="BF196"/>
  <c r="BE196"/>
  <c r="AA196"/>
  <c r="Y196"/>
  <c r="W196"/>
  <c r="BK196"/>
  <c r="N196"/>
  <c r="BG196"/>
  <c r="BI195"/>
  <c r="BH195"/>
  <c r="BF195"/>
  <c r="BE195"/>
  <c r="AA195"/>
  <c r="Y195"/>
  <c r="W195"/>
  <c r="BK195"/>
  <c r="N195"/>
  <c r="BG195"/>
  <c r="BI194"/>
  <c r="BH194"/>
  <c r="BF194"/>
  <c r="BE194"/>
  <c r="AA194"/>
  <c r="Y194"/>
  <c r="W194"/>
  <c r="BK194"/>
  <c r="N194"/>
  <c r="BG194"/>
  <c r="BI193"/>
  <c r="BH193"/>
  <c r="BF193"/>
  <c r="BE193"/>
  <c r="AA193"/>
  <c r="Y193"/>
  <c r="W193"/>
  <c r="BK193"/>
  <c r="N193"/>
  <c r="BG193"/>
  <c r="BI192"/>
  <c r="BH192"/>
  <c r="BF192"/>
  <c r="BE192"/>
  <c r="AA192"/>
  <c r="Y192"/>
  <c r="W192"/>
  <c r="BK192"/>
  <c r="N192"/>
  <c r="BG192"/>
  <c r="BI191"/>
  <c r="BH191"/>
  <c r="BF191"/>
  <c r="BE191"/>
  <c r="AA191"/>
  <c r="Y191"/>
  <c r="W191"/>
  <c r="BK191"/>
  <c r="N191"/>
  <c r="BG191"/>
  <c r="BI190"/>
  <c r="BH190"/>
  <c r="BF190"/>
  <c r="BE190"/>
  <c r="AA190"/>
  <c r="Y190"/>
  <c r="W190"/>
  <c r="BK190"/>
  <c r="N190"/>
  <c r="BG190"/>
  <c r="BI189"/>
  <c r="BH189"/>
  <c r="BF189"/>
  <c r="BE189"/>
  <c r="AA189"/>
  <c r="Y189"/>
  <c r="W189"/>
  <c r="BK189"/>
  <c r="N189"/>
  <c r="BG189"/>
  <c r="BI188"/>
  <c r="BH188"/>
  <c r="BF188"/>
  <c r="BE188"/>
  <c r="AA188"/>
  <c r="Y188"/>
  <c r="W188"/>
  <c r="BK188"/>
  <c r="N188"/>
  <c r="BG188"/>
  <c r="BI187"/>
  <c r="BH187"/>
  <c r="BF187"/>
  <c r="BE187"/>
  <c r="AA187"/>
  <c r="Y187"/>
  <c r="W187"/>
  <c r="BK187"/>
  <c r="N187"/>
  <c r="BG187"/>
  <c r="BI186"/>
  <c r="BH186"/>
  <c r="BF186"/>
  <c r="BE186"/>
  <c r="AA186"/>
  <c r="Y186"/>
  <c r="W186"/>
  <c r="BK186"/>
  <c r="N186"/>
  <c r="BG186"/>
  <c r="BI185"/>
  <c r="BH185"/>
  <c r="BF185"/>
  <c r="BE185"/>
  <c r="AA185"/>
  <c r="Y185"/>
  <c r="W185"/>
  <c r="BK185"/>
  <c r="N185"/>
  <c r="BG185"/>
  <c r="BI184"/>
  <c r="BH184"/>
  <c r="BF184"/>
  <c r="BE184"/>
  <c r="AA184"/>
  <c r="Y184"/>
  <c r="W184"/>
  <c r="BK184"/>
  <c r="N184"/>
  <c r="BG184"/>
  <c r="BI183"/>
  <c r="BH183"/>
  <c r="BF183"/>
  <c r="BE183"/>
  <c r="AA183"/>
  <c r="Y183"/>
  <c r="W183"/>
  <c r="BK183"/>
  <c r="N183"/>
  <c r="BG183"/>
  <c r="BI182"/>
  <c r="BH182"/>
  <c r="BF182"/>
  <c r="BE182"/>
  <c r="AA182"/>
  <c r="Y182"/>
  <c r="W182"/>
  <c r="BK182"/>
  <c r="N182"/>
  <c r="BG182"/>
  <c r="BI181"/>
  <c r="BH181"/>
  <c r="BF181"/>
  <c r="BE181"/>
  <c r="AA181"/>
  <c r="Y181"/>
  <c r="W181"/>
  <c r="BK181"/>
  <c r="N181"/>
  <c r="BG181"/>
  <c r="BI180"/>
  <c r="BH180"/>
  <c r="BF180"/>
  <c r="BE180"/>
  <c r="AA180"/>
  <c r="Y180"/>
  <c r="W180"/>
  <c r="BK180"/>
  <c r="N180"/>
  <c r="BG180"/>
  <c r="BI179"/>
  <c r="BH179"/>
  <c r="BF179"/>
  <c r="BE179"/>
  <c r="AA179"/>
  <c r="Y179"/>
  <c r="W179"/>
  <c r="BK179"/>
  <c r="N179"/>
  <c r="BG179"/>
  <c r="BI178"/>
  <c r="BH178"/>
  <c r="BF178"/>
  <c r="BE178"/>
  <c r="AA178"/>
  <c r="Y178"/>
  <c r="W178"/>
  <c r="BK178"/>
  <c r="N178"/>
  <c r="BG178"/>
  <c r="BI177"/>
  <c r="BH177"/>
  <c r="BF177"/>
  <c r="BE177"/>
  <c r="AA177"/>
  <c r="AA176"/>
  <c r="Y177"/>
  <c r="Y176"/>
  <c r="W177"/>
  <c r="W176"/>
  <c r="BK177"/>
  <c r="BK176"/>
  <c r="N176"/>
  <c r="N177"/>
  <c r="BG177"/>
  <c r="N99"/>
  <c r="BI175"/>
  <c r="BH175"/>
  <c r="BF175"/>
  <c r="BE175"/>
  <c r="AA175"/>
  <c r="Y175"/>
  <c r="W175"/>
  <c r="BK175"/>
  <c r="N175"/>
  <c r="BG175"/>
  <c r="BI174"/>
  <c r="BH174"/>
  <c r="BF174"/>
  <c r="BE174"/>
  <c r="AA174"/>
  <c r="Y174"/>
  <c r="W174"/>
  <c r="BK174"/>
  <c r="N174"/>
  <c r="BG174"/>
  <c r="BI173"/>
  <c r="BH173"/>
  <c r="BF173"/>
  <c r="BE173"/>
  <c r="AA173"/>
  <c r="Y173"/>
  <c r="W173"/>
  <c r="BK173"/>
  <c r="N173"/>
  <c r="BG173"/>
  <c r="BI172"/>
  <c r="BH172"/>
  <c r="BF172"/>
  <c r="BE172"/>
  <c r="AA172"/>
  <c r="Y172"/>
  <c r="W172"/>
  <c r="BK172"/>
  <c r="N172"/>
  <c r="BG172"/>
  <c r="BI171"/>
  <c r="BH171"/>
  <c r="BF171"/>
  <c r="BE171"/>
  <c r="AA171"/>
  <c r="Y171"/>
  <c r="W171"/>
  <c r="BK171"/>
  <c r="N171"/>
  <c r="BG171"/>
  <c r="BI170"/>
  <c r="BH170"/>
  <c r="BF170"/>
  <c r="BE170"/>
  <c r="AA170"/>
  <c r="Y170"/>
  <c r="W170"/>
  <c r="BK170"/>
  <c r="N170"/>
  <c r="BG170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AA158"/>
  <c r="AA157"/>
  <c r="Y159"/>
  <c r="Y158"/>
  <c r="Y157"/>
  <c r="W159"/>
  <c r="W158"/>
  <c r="W157"/>
  <c r="BK159"/>
  <c r="BK158"/>
  <c r="N158"/>
  <c r="BK157"/>
  <c r="N157"/>
  <c r="N159"/>
  <c r="BG159"/>
  <c r="N98"/>
  <c r="N97"/>
  <c r="BI156"/>
  <c r="BH156"/>
  <c r="BF156"/>
  <c r="BE156"/>
  <c r="AA156"/>
  <c r="AA155"/>
  <c r="Y156"/>
  <c r="Y155"/>
  <c r="W156"/>
  <c r="W155"/>
  <c r="BK156"/>
  <c r="BK155"/>
  <c r="N155"/>
  <c r="N156"/>
  <c r="BG156"/>
  <c r="N96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AA151"/>
  <c r="Y152"/>
  <c r="Y151"/>
  <c r="W152"/>
  <c r="W151"/>
  <c r="BK152"/>
  <c r="BK151"/>
  <c r="N151"/>
  <c r="N152"/>
  <c r="BG152"/>
  <c r="N95"/>
  <c r="BI150"/>
  <c r="BH150"/>
  <c r="BF150"/>
  <c r="BE150"/>
  <c r="AA150"/>
  <c r="AA149"/>
  <c r="Y150"/>
  <c r="Y149"/>
  <c r="W150"/>
  <c r="W149"/>
  <c r="BK150"/>
  <c r="BK149"/>
  <c r="N149"/>
  <c r="N150"/>
  <c r="BG150"/>
  <c r="N94"/>
  <c r="BI148"/>
  <c r="BH148"/>
  <c r="BF148"/>
  <c r="BE148"/>
  <c r="AA148"/>
  <c r="AA147"/>
  <c r="Y148"/>
  <c r="Y147"/>
  <c r="W148"/>
  <c r="W147"/>
  <c r="BK148"/>
  <c r="BK147"/>
  <c r="N147"/>
  <c r="N148"/>
  <c r="BG148"/>
  <c r="N93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AA133"/>
  <c r="AA132"/>
  <c r="AA131"/>
  <c r="Y134"/>
  <c r="Y133"/>
  <c r="Y132"/>
  <c r="Y131"/>
  <c r="W134"/>
  <c r="W133"/>
  <c r="W132"/>
  <c r="W131"/>
  <c i="1" r="AU102"/>
  <c i="9" r="BK134"/>
  <c r="BK133"/>
  <c r="N133"/>
  <c r="BK132"/>
  <c r="N132"/>
  <c r="BK131"/>
  <c r="N131"/>
  <c r="N90"/>
  <c r="N134"/>
  <c r="BG134"/>
  <c r="N92"/>
  <c r="N91"/>
  <c r="M127"/>
  <c r="F127"/>
  <c r="F125"/>
  <c r="F123"/>
  <c r="BI110"/>
  <c r="BH110"/>
  <c r="BF110"/>
  <c r="BE110"/>
  <c r="N110"/>
  <c r="BG110"/>
  <c r="BI109"/>
  <c r="BH109"/>
  <c r="BF109"/>
  <c r="BE109"/>
  <c r="N109"/>
  <c r="BG109"/>
  <c r="BI108"/>
  <c r="BH108"/>
  <c r="BF108"/>
  <c r="BE108"/>
  <c r="N108"/>
  <c r="BG108"/>
  <c r="BI107"/>
  <c r="BH107"/>
  <c r="BF107"/>
  <c r="BE107"/>
  <c r="N107"/>
  <c r="BG107"/>
  <c r="BI106"/>
  <c r="BH106"/>
  <c r="BF106"/>
  <c r="BE106"/>
  <c r="N106"/>
  <c r="BG106"/>
  <c r="BI105"/>
  <c r="H38"/>
  <c i="1" r="BD102"/>
  <c i="9" r="BH105"/>
  <c r="H37"/>
  <c i="1" r="BC102"/>
  <c i="9" r="BF105"/>
  <c r="M35"/>
  <c i="1" r="AW102"/>
  <c i="9" r="H35"/>
  <c i="1" r="BA102"/>
  <c i="9" r="BE105"/>
  <c r="M34"/>
  <c i="1" r="AV102"/>
  <c i="9" r="H34"/>
  <c i="1" r="AZ102"/>
  <c i="9" r="N105"/>
  <c r="N104"/>
  <c r="L112"/>
  <c r="BG105"/>
  <c r="H36"/>
  <c i="1" r="BB102"/>
  <c i="9" r="M30"/>
  <c i="1" r="AS102"/>
  <c i="9" r="M29"/>
  <c r="M85"/>
  <c r="F85"/>
  <c r="F83"/>
  <c r="F81"/>
  <c r="M32"/>
  <c i="1" r="AG102"/>
  <c i="9" r="L40"/>
  <c r="O23"/>
  <c r="E23"/>
  <c r="M128"/>
  <c r="M86"/>
  <c r="O22"/>
  <c r="O17"/>
  <c r="E17"/>
  <c r="F128"/>
  <c r="F86"/>
  <c r="O16"/>
  <c r="O11"/>
  <c r="M125"/>
  <c r="M83"/>
  <c r="F6"/>
  <c r="F120"/>
  <c r="F78"/>
  <c i="8" r="N166"/>
  <c i="1" r="AY101"/>
  <c r="AX101"/>
  <c i="8"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AA161"/>
  <c r="Y162"/>
  <c r="Y161"/>
  <c r="W162"/>
  <c r="W161"/>
  <c r="BK162"/>
  <c r="BK161"/>
  <c r="N161"/>
  <c r="N162"/>
  <c r="BG162"/>
  <c r="N93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Y131"/>
  <c r="W131"/>
  <c r="BK131"/>
  <c r="N131"/>
  <c r="BG131"/>
  <c r="BI130"/>
  <c r="BH130"/>
  <c r="BF130"/>
  <c r="BE130"/>
  <c r="AA130"/>
  <c r="Y130"/>
  <c r="W130"/>
  <c r="BK130"/>
  <c r="N130"/>
  <c r="BG130"/>
  <c r="BI129"/>
  <c r="BH129"/>
  <c r="BF129"/>
  <c r="BE129"/>
  <c r="AA129"/>
  <c r="Y129"/>
  <c r="W129"/>
  <c r="BK129"/>
  <c r="N129"/>
  <c r="BG129"/>
  <c r="BI128"/>
  <c r="BH128"/>
  <c r="BF128"/>
  <c r="BE128"/>
  <c r="AA128"/>
  <c r="Y128"/>
  <c r="W128"/>
  <c r="BK128"/>
  <c r="N128"/>
  <c r="BG128"/>
  <c r="BI127"/>
  <c r="BH127"/>
  <c r="BF127"/>
  <c r="BE127"/>
  <c r="AA127"/>
  <c r="Y127"/>
  <c r="W127"/>
  <c r="BK127"/>
  <c r="N127"/>
  <c r="BG127"/>
  <c r="BI126"/>
  <c r="BH126"/>
  <c r="BF126"/>
  <c r="BE126"/>
  <c r="AA126"/>
  <c r="Y126"/>
  <c r="W126"/>
  <c r="BK126"/>
  <c r="N126"/>
  <c r="BG126"/>
  <c r="BI125"/>
  <c r="BH125"/>
  <c r="BF125"/>
  <c r="BE125"/>
  <c r="AA125"/>
  <c r="AA124"/>
  <c r="AA123"/>
  <c r="AA122"/>
  <c r="Y125"/>
  <c r="Y124"/>
  <c r="Y123"/>
  <c r="Y122"/>
  <c r="W125"/>
  <c r="W124"/>
  <c r="W123"/>
  <c r="W122"/>
  <c i="1" r="AU101"/>
  <c i="8" r="BK125"/>
  <c r="BK124"/>
  <c r="N124"/>
  <c r="BK123"/>
  <c r="N123"/>
  <c r="BK122"/>
  <c r="N122"/>
  <c r="N90"/>
  <c r="N125"/>
  <c r="BG125"/>
  <c r="N92"/>
  <c r="N91"/>
  <c r="M118"/>
  <c r="F118"/>
  <c r="F116"/>
  <c r="F114"/>
  <c r="BI101"/>
  <c r="BH101"/>
  <c r="BF101"/>
  <c r="BE101"/>
  <c r="N101"/>
  <c r="BG101"/>
  <c r="BI100"/>
  <c r="BH100"/>
  <c r="BF100"/>
  <c r="BE100"/>
  <c r="N100"/>
  <c r="BG100"/>
  <c r="BI99"/>
  <c r="BH99"/>
  <c r="BF99"/>
  <c r="BE99"/>
  <c r="N99"/>
  <c r="BG99"/>
  <c r="BI98"/>
  <c r="BH98"/>
  <c r="BF98"/>
  <c r="BE98"/>
  <c r="N98"/>
  <c r="BG98"/>
  <c r="BI97"/>
  <c r="BH97"/>
  <c r="BF97"/>
  <c r="BE97"/>
  <c r="N97"/>
  <c r="BG97"/>
  <c r="BI96"/>
  <c r="H38"/>
  <c i="1" r="BD101"/>
  <c i="8" r="BH96"/>
  <c r="H37"/>
  <c i="1" r="BC101"/>
  <c i="8" r="BF96"/>
  <c r="M35"/>
  <c i="1" r="AW101"/>
  <c i="8" r="H35"/>
  <c i="1" r="BA101"/>
  <c i="8" r="BE96"/>
  <c r="M34"/>
  <c i="1" r="AV101"/>
  <c i="8" r="H34"/>
  <c i="1" r="AZ101"/>
  <c i="8" r="N96"/>
  <c r="N95"/>
  <c r="L103"/>
  <c r="BG96"/>
  <c r="H36"/>
  <c i="1" r="BB101"/>
  <c i="8" r="M30"/>
  <c i="1" r="AS101"/>
  <c i="8" r="M29"/>
  <c r="M85"/>
  <c r="F85"/>
  <c r="F83"/>
  <c r="F81"/>
  <c r="M32"/>
  <c i="1" r="AG101"/>
  <c i="8" r="L40"/>
  <c r="O23"/>
  <c r="E23"/>
  <c r="M119"/>
  <c r="M86"/>
  <c r="O22"/>
  <c r="O17"/>
  <c r="E17"/>
  <c r="F119"/>
  <c r="F86"/>
  <c r="O16"/>
  <c r="O11"/>
  <c r="M116"/>
  <c r="M83"/>
  <c r="F6"/>
  <c r="F111"/>
  <c r="F78"/>
  <c i="7" r="N268"/>
  <c i="1" r="AY100"/>
  <c r="AX100"/>
  <c i="7" r="BI267"/>
  <c r="BH267"/>
  <c r="BF267"/>
  <c r="BE267"/>
  <c r="AA267"/>
  <c r="Y267"/>
  <c r="W267"/>
  <c r="BK267"/>
  <c r="N267"/>
  <c r="BG267"/>
  <c r="BI266"/>
  <c r="BH266"/>
  <c r="BF266"/>
  <c r="BE266"/>
  <c r="AA266"/>
  <c r="AA265"/>
  <c r="AA264"/>
  <c r="Y266"/>
  <c r="Y265"/>
  <c r="Y264"/>
  <c r="W266"/>
  <c r="W265"/>
  <c r="W264"/>
  <c r="BK266"/>
  <c r="BK265"/>
  <c r="N265"/>
  <c r="BK264"/>
  <c r="N264"/>
  <c r="N266"/>
  <c r="BG266"/>
  <c r="N113"/>
  <c r="N112"/>
  <c r="BI263"/>
  <c r="BH263"/>
  <c r="BF263"/>
  <c r="BE263"/>
  <c r="AA263"/>
  <c r="AA262"/>
  <c r="Y263"/>
  <c r="Y262"/>
  <c r="W263"/>
  <c r="W262"/>
  <c r="BK263"/>
  <c r="BK262"/>
  <c r="N262"/>
  <c r="N263"/>
  <c r="BG263"/>
  <c r="N111"/>
  <c r="BI261"/>
  <c r="BH261"/>
  <c r="BF261"/>
  <c r="BE261"/>
  <c r="AA261"/>
  <c r="Y261"/>
  <c r="W261"/>
  <c r="BK261"/>
  <c r="N261"/>
  <c r="BG261"/>
  <c r="BI260"/>
  <c r="BH260"/>
  <c r="BF260"/>
  <c r="BE260"/>
  <c r="AA260"/>
  <c r="Y260"/>
  <c r="W260"/>
  <c r="BK260"/>
  <c r="N260"/>
  <c r="BG260"/>
  <c r="BI259"/>
  <c r="BH259"/>
  <c r="BF259"/>
  <c r="BE259"/>
  <c r="AA259"/>
  <c r="AA258"/>
  <c r="Y259"/>
  <c r="Y258"/>
  <c r="W259"/>
  <c r="W258"/>
  <c r="BK259"/>
  <c r="BK258"/>
  <c r="N258"/>
  <c r="N259"/>
  <c r="BG259"/>
  <c r="N110"/>
  <c r="BI257"/>
  <c r="BH257"/>
  <c r="BF257"/>
  <c r="BE257"/>
  <c r="AA257"/>
  <c r="Y257"/>
  <c r="W257"/>
  <c r="BK257"/>
  <c r="N257"/>
  <c r="BG257"/>
  <c r="BI256"/>
  <c r="BH256"/>
  <c r="BF256"/>
  <c r="BE256"/>
  <c r="AA256"/>
  <c r="Y256"/>
  <c r="W256"/>
  <c r="BK256"/>
  <c r="N256"/>
  <c r="BG256"/>
  <c r="BI255"/>
  <c r="BH255"/>
  <c r="BF255"/>
  <c r="BE255"/>
  <c r="AA255"/>
  <c r="Y255"/>
  <c r="W255"/>
  <c r="BK255"/>
  <c r="N255"/>
  <c r="BG255"/>
  <c r="BI254"/>
  <c r="BH254"/>
  <c r="BF254"/>
  <c r="BE254"/>
  <c r="AA254"/>
  <c r="Y254"/>
  <c r="W254"/>
  <c r="BK254"/>
  <c r="N254"/>
  <c r="BG254"/>
  <c r="BI253"/>
  <c r="BH253"/>
  <c r="BF253"/>
  <c r="BE253"/>
  <c r="AA253"/>
  <c r="Y253"/>
  <c r="W253"/>
  <c r="BK253"/>
  <c r="N253"/>
  <c r="BG253"/>
  <c r="BI252"/>
  <c r="BH252"/>
  <c r="BF252"/>
  <c r="BE252"/>
  <c r="AA252"/>
  <c r="AA251"/>
  <c r="Y252"/>
  <c r="Y251"/>
  <c r="W252"/>
  <c r="W251"/>
  <c r="BK252"/>
  <c r="BK251"/>
  <c r="N251"/>
  <c r="N252"/>
  <c r="BG252"/>
  <c r="N109"/>
  <c r="BI250"/>
  <c r="BH250"/>
  <c r="BF250"/>
  <c r="BE250"/>
  <c r="AA250"/>
  <c r="Y250"/>
  <c r="W250"/>
  <c r="BK250"/>
  <c r="N250"/>
  <c r="BG250"/>
  <c r="BI249"/>
  <c r="BH249"/>
  <c r="BF249"/>
  <c r="BE249"/>
  <c r="AA249"/>
  <c r="Y249"/>
  <c r="W249"/>
  <c r="BK249"/>
  <c r="N249"/>
  <c r="BG249"/>
  <c r="BI248"/>
  <c r="BH248"/>
  <c r="BF248"/>
  <c r="BE248"/>
  <c r="AA248"/>
  <c r="Y248"/>
  <c r="W248"/>
  <c r="BK248"/>
  <c r="N248"/>
  <c r="BG248"/>
  <c r="BI247"/>
  <c r="BH247"/>
  <c r="BF247"/>
  <c r="BE247"/>
  <c r="AA247"/>
  <c r="Y247"/>
  <c r="W247"/>
  <c r="BK247"/>
  <c r="N247"/>
  <c r="BG247"/>
  <c r="BI246"/>
  <c r="BH246"/>
  <c r="BF246"/>
  <c r="BE246"/>
  <c r="AA246"/>
  <c r="AA245"/>
  <c r="Y246"/>
  <c r="Y245"/>
  <c r="W246"/>
  <c r="W245"/>
  <c r="BK246"/>
  <c r="BK245"/>
  <c r="N245"/>
  <c r="N246"/>
  <c r="BG246"/>
  <c r="N108"/>
  <c r="BI244"/>
  <c r="BH244"/>
  <c r="BF244"/>
  <c r="BE244"/>
  <c r="AA244"/>
  <c r="Y244"/>
  <c r="W244"/>
  <c r="BK244"/>
  <c r="N244"/>
  <c r="BG244"/>
  <c r="BI243"/>
  <c r="BH243"/>
  <c r="BF243"/>
  <c r="BE243"/>
  <c r="AA243"/>
  <c r="Y243"/>
  <c r="W243"/>
  <c r="BK243"/>
  <c r="N243"/>
  <c r="BG243"/>
  <c r="BI242"/>
  <c r="BH242"/>
  <c r="BF242"/>
  <c r="BE242"/>
  <c r="AA242"/>
  <c r="Y242"/>
  <c r="W242"/>
  <c r="BK242"/>
  <c r="N242"/>
  <c r="BG242"/>
  <c r="BI241"/>
  <c r="BH241"/>
  <c r="BF241"/>
  <c r="BE241"/>
  <c r="AA241"/>
  <c r="Y241"/>
  <c r="W241"/>
  <c r="BK241"/>
  <c r="N241"/>
  <c r="BG241"/>
  <c r="BI240"/>
  <c r="BH240"/>
  <c r="BF240"/>
  <c r="BE240"/>
  <c r="AA240"/>
  <c r="AA239"/>
  <c r="Y240"/>
  <c r="Y239"/>
  <c r="W240"/>
  <c r="W239"/>
  <c r="BK240"/>
  <c r="BK239"/>
  <c r="N239"/>
  <c r="N240"/>
  <c r="BG240"/>
  <c r="N107"/>
  <c r="BI238"/>
  <c r="BH238"/>
  <c r="BF238"/>
  <c r="BE238"/>
  <c r="AA238"/>
  <c r="Y238"/>
  <c r="W238"/>
  <c r="BK238"/>
  <c r="N238"/>
  <c r="BG238"/>
  <c r="BI237"/>
  <c r="BH237"/>
  <c r="BF237"/>
  <c r="BE237"/>
  <c r="AA237"/>
  <c r="Y237"/>
  <c r="W237"/>
  <c r="BK237"/>
  <c r="N237"/>
  <c r="BG237"/>
  <c r="BI236"/>
  <c r="BH236"/>
  <c r="BF236"/>
  <c r="BE236"/>
  <c r="AA236"/>
  <c r="Y236"/>
  <c r="W236"/>
  <c r="BK236"/>
  <c r="N236"/>
  <c r="BG236"/>
  <c r="BI235"/>
  <c r="BH235"/>
  <c r="BF235"/>
  <c r="BE235"/>
  <c r="AA235"/>
  <c r="Y235"/>
  <c r="W235"/>
  <c r="BK235"/>
  <c r="N235"/>
  <c r="BG235"/>
  <c r="BI234"/>
  <c r="BH234"/>
  <c r="BF234"/>
  <c r="BE234"/>
  <c r="AA234"/>
  <c r="Y234"/>
  <c r="W234"/>
  <c r="BK234"/>
  <c r="N234"/>
  <c r="BG234"/>
  <c r="BI233"/>
  <c r="BH233"/>
  <c r="BF233"/>
  <c r="BE233"/>
  <c r="AA233"/>
  <c r="AA232"/>
  <c r="Y233"/>
  <c r="Y232"/>
  <c r="W233"/>
  <c r="W232"/>
  <c r="BK233"/>
  <c r="BK232"/>
  <c r="N232"/>
  <c r="N233"/>
  <c r="BG233"/>
  <c r="N106"/>
  <c r="BI231"/>
  <c r="BH231"/>
  <c r="BF231"/>
  <c r="BE231"/>
  <c r="AA231"/>
  <c r="Y231"/>
  <c r="W231"/>
  <c r="BK231"/>
  <c r="N231"/>
  <c r="BG231"/>
  <c r="BI230"/>
  <c r="BH230"/>
  <c r="BF230"/>
  <c r="BE230"/>
  <c r="AA230"/>
  <c r="Y230"/>
  <c r="W230"/>
  <c r="BK230"/>
  <c r="N230"/>
  <c r="BG230"/>
  <c r="BI229"/>
  <c r="BH229"/>
  <c r="BF229"/>
  <c r="BE229"/>
  <c r="AA229"/>
  <c r="Y229"/>
  <c r="W229"/>
  <c r="BK229"/>
  <c r="N229"/>
  <c r="BG229"/>
  <c r="BI228"/>
  <c r="BH228"/>
  <c r="BF228"/>
  <c r="BE228"/>
  <c r="AA228"/>
  <c r="AA227"/>
  <c r="Y228"/>
  <c r="Y227"/>
  <c r="W228"/>
  <c r="W227"/>
  <c r="BK228"/>
  <c r="BK227"/>
  <c r="N227"/>
  <c r="N228"/>
  <c r="BG228"/>
  <c r="N105"/>
  <c r="BI226"/>
  <c r="BH226"/>
  <c r="BF226"/>
  <c r="BE226"/>
  <c r="AA226"/>
  <c r="Y226"/>
  <c r="W226"/>
  <c r="BK226"/>
  <c r="N226"/>
  <c r="BG226"/>
  <c r="BI225"/>
  <c r="BH225"/>
  <c r="BF225"/>
  <c r="BE225"/>
  <c r="AA225"/>
  <c r="Y225"/>
  <c r="W225"/>
  <c r="BK225"/>
  <c r="N225"/>
  <c r="BG225"/>
  <c r="BI224"/>
  <c r="BH224"/>
  <c r="BF224"/>
  <c r="BE224"/>
  <c r="AA224"/>
  <c r="Y224"/>
  <c r="W224"/>
  <c r="BK224"/>
  <c r="N224"/>
  <c r="BG224"/>
  <c r="BI223"/>
  <c r="BH223"/>
  <c r="BF223"/>
  <c r="BE223"/>
  <c r="AA223"/>
  <c r="Y223"/>
  <c r="W223"/>
  <c r="BK223"/>
  <c r="N223"/>
  <c r="BG223"/>
  <c r="BI222"/>
  <c r="BH222"/>
  <c r="BF222"/>
  <c r="BE222"/>
  <c r="AA222"/>
  <c r="Y222"/>
  <c r="W222"/>
  <c r="BK222"/>
  <c r="N222"/>
  <c r="BG222"/>
  <c r="BI221"/>
  <c r="BH221"/>
  <c r="BF221"/>
  <c r="BE221"/>
  <c r="AA221"/>
  <c r="Y221"/>
  <c r="W221"/>
  <c r="BK221"/>
  <c r="N221"/>
  <c r="BG221"/>
  <c r="BI220"/>
  <c r="BH220"/>
  <c r="BF220"/>
  <c r="BE220"/>
  <c r="AA220"/>
  <c r="Y220"/>
  <c r="W220"/>
  <c r="BK220"/>
  <c r="N220"/>
  <c r="BG220"/>
  <c r="BI219"/>
  <c r="BH219"/>
  <c r="BF219"/>
  <c r="BE219"/>
  <c r="AA219"/>
  <c r="Y219"/>
  <c r="W219"/>
  <c r="BK219"/>
  <c r="N219"/>
  <c r="BG219"/>
  <c r="BI218"/>
  <c r="BH218"/>
  <c r="BF218"/>
  <c r="BE218"/>
  <c r="AA218"/>
  <c r="Y218"/>
  <c r="W218"/>
  <c r="BK218"/>
  <c r="N218"/>
  <c r="BG218"/>
  <c r="BI217"/>
  <c r="BH217"/>
  <c r="BF217"/>
  <c r="BE217"/>
  <c r="AA217"/>
  <c r="AA216"/>
  <c r="AA215"/>
  <c r="Y217"/>
  <c r="Y216"/>
  <c r="Y215"/>
  <c r="W217"/>
  <c r="W216"/>
  <c r="W215"/>
  <c r="BK217"/>
  <c r="BK216"/>
  <c r="N216"/>
  <c r="BK215"/>
  <c r="N215"/>
  <c r="N217"/>
  <c r="BG217"/>
  <c r="N104"/>
  <c r="N103"/>
  <c r="BI214"/>
  <c r="BH214"/>
  <c r="BF214"/>
  <c r="BE214"/>
  <c r="AA214"/>
  <c r="AA213"/>
  <c r="Y214"/>
  <c r="Y213"/>
  <c r="W214"/>
  <c r="W213"/>
  <c r="BK214"/>
  <c r="BK213"/>
  <c r="N213"/>
  <c r="N214"/>
  <c r="BG214"/>
  <c r="N102"/>
  <c r="BI212"/>
  <c r="BH212"/>
  <c r="BF212"/>
  <c r="BE212"/>
  <c r="AA212"/>
  <c r="Y212"/>
  <c r="W212"/>
  <c r="BK212"/>
  <c r="N212"/>
  <c r="BG212"/>
  <c r="BI211"/>
  <c r="BH211"/>
  <c r="BF211"/>
  <c r="BE211"/>
  <c r="AA211"/>
  <c r="Y211"/>
  <c r="W211"/>
  <c r="BK211"/>
  <c r="N211"/>
  <c r="BG211"/>
  <c r="BI210"/>
  <c r="BH210"/>
  <c r="BF210"/>
  <c r="BE210"/>
  <c r="AA210"/>
  <c r="AA209"/>
  <c r="Y210"/>
  <c r="Y209"/>
  <c r="W210"/>
  <c r="W209"/>
  <c r="BK210"/>
  <c r="BK209"/>
  <c r="N209"/>
  <c r="N210"/>
  <c r="BG210"/>
  <c r="N101"/>
  <c r="BI208"/>
  <c r="BH208"/>
  <c r="BF208"/>
  <c r="BE208"/>
  <c r="AA208"/>
  <c r="Y208"/>
  <c r="W208"/>
  <c r="BK208"/>
  <c r="N208"/>
  <c r="BG208"/>
  <c r="BI207"/>
  <c r="BH207"/>
  <c r="BF207"/>
  <c r="BE207"/>
  <c r="AA207"/>
  <c r="Y207"/>
  <c r="W207"/>
  <c r="BK207"/>
  <c r="N207"/>
  <c r="BG207"/>
  <c r="BI206"/>
  <c r="BH206"/>
  <c r="BF206"/>
  <c r="BE206"/>
  <c r="AA206"/>
  <c r="Y206"/>
  <c r="W206"/>
  <c r="BK206"/>
  <c r="N206"/>
  <c r="BG206"/>
  <c r="BI205"/>
  <c r="BH205"/>
  <c r="BF205"/>
  <c r="BE205"/>
  <c r="AA205"/>
  <c r="AA204"/>
  <c r="Y205"/>
  <c r="Y204"/>
  <c r="W205"/>
  <c r="W204"/>
  <c r="BK205"/>
  <c r="BK204"/>
  <c r="N204"/>
  <c r="N205"/>
  <c r="BG205"/>
  <c r="N100"/>
  <c r="BI203"/>
  <c r="BH203"/>
  <c r="BF203"/>
  <c r="BE203"/>
  <c r="AA203"/>
  <c r="Y203"/>
  <c r="W203"/>
  <c r="BK203"/>
  <c r="N203"/>
  <c r="BG203"/>
  <c r="BI202"/>
  <c r="BH202"/>
  <c r="BF202"/>
  <c r="BE202"/>
  <c r="AA202"/>
  <c r="Y202"/>
  <c r="W202"/>
  <c r="BK202"/>
  <c r="N202"/>
  <c r="BG202"/>
  <c r="BI201"/>
  <c r="BH201"/>
  <c r="BF201"/>
  <c r="BE201"/>
  <c r="AA201"/>
  <c r="AA200"/>
  <c r="Y201"/>
  <c r="Y200"/>
  <c r="W201"/>
  <c r="W200"/>
  <c r="BK201"/>
  <c r="BK200"/>
  <c r="N200"/>
  <c r="N201"/>
  <c r="BG201"/>
  <c r="N99"/>
  <c r="BI199"/>
  <c r="BH199"/>
  <c r="BF199"/>
  <c r="BE199"/>
  <c r="AA199"/>
  <c r="Y199"/>
  <c r="W199"/>
  <c r="BK199"/>
  <c r="N199"/>
  <c r="BG199"/>
  <c r="BI198"/>
  <c r="BH198"/>
  <c r="BF198"/>
  <c r="BE198"/>
  <c r="AA198"/>
  <c r="Y198"/>
  <c r="W198"/>
  <c r="BK198"/>
  <c r="N198"/>
  <c r="BG198"/>
  <c r="BI197"/>
  <c r="BH197"/>
  <c r="BF197"/>
  <c r="BE197"/>
  <c r="AA197"/>
  <c r="Y197"/>
  <c r="W197"/>
  <c r="BK197"/>
  <c r="N197"/>
  <c r="BG197"/>
  <c r="BI196"/>
  <c r="BH196"/>
  <c r="BF196"/>
  <c r="BE196"/>
  <c r="AA196"/>
  <c r="Y196"/>
  <c r="W196"/>
  <c r="BK196"/>
  <c r="N196"/>
  <c r="BG196"/>
  <c r="BI195"/>
  <c r="BH195"/>
  <c r="BF195"/>
  <c r="BE195"/>
  <c r="AA195"/>
  <c r="Y195"/>
  <c r="W195"/>
  <c r="BK195"/>
  <c r="N195"/>
  <c r="BG195"/>
  <c r="BI194"/>
  <c r="BH194"/>
  <c r="BF194"/>
  <c r="BE194"/>
  <c r="AA194"/>
  <c r="Y194"/>
  <c r="W194"/>
  <c r="BK194"/>
  <c r="N194"/>
  <c r="BG194"/>
  <c r="BI193"/>
  <c r="BH193"/>
  <c r="BF193"/>
  <c r="BE193"/>
  <c r="AA193"/>
  <c r="Y193"/>
  <c r="W193"/>
  <c r="BK193"/>
  <c r="N193"/>
  <c r="BG193"/>
  <c r="BI192"/>
  <c r="BH192"/>
  <c r="BF192"/>
  <c r="BE192"/>
  <c r="AA192"/>
  <c r="Y192"/>
  <c r="W192"/>
  <c r="BK192"/>
  <c r="N192"/>
  <c r="BG192"/>
  <c r="BI191"/>
  <c r="BH191"/>
  <c r="BF191"/>
  <c r="BE191"/>
  <c r="AA191"/>
  <c r="AA190"/>
  <c r="Y191"/>
  <c r="Y190"/>
  <c r="W191"/>
  <c r="W190"/>
  <c r="BK191"/>
  <c r="BK190"/>
  <c r="N190"/>
  <c r="N191"/>
  <c r="BG191"/>
  <c r="N98"/>
  <c r="BI189"/>
  <c r="BH189"/>
  <c r="BF189"/>
  <c r="BE189"/>
  <c r="AA189"/>
  <c r="Y189"/>
  <c r="W189"/>
  <c r="BK189"/>
  <c r="N189"/>
  <c r="BG189"/>
  <c r="BI188"/>
  <c r="BH188"/>
  <c r="BF188"/>
  <c r="BE188"/>
  <c r="AA188"/>
  <c r="Y188"/>
  <c r="W188"/>
  <c r="BK188"/>
  <c r="N188"/>
  <c r="BG188"/>
  <c r="BI187"/>
  <c r="BH187"/>
  <c r="BF187"/>
  <c r="BE187"/>
  <c r="AA187"/>
  <c r="Y187"/>
  <c r="W187"/>
  <c r="BK187"/>
  <c r="N187"/>
  <c r="BG187"/>
  <c r="BI186"/>
  <c r="BH186"/>
  <c r="BF186"/>
  <c r="BE186"/>
  <c r="AA186"/>
  <c r="AA185"/>
  <c r="Y186"/>
  <c r="Y185"/>
  <c r="W186"/>
  <c r="W185"/>
  <c r="BK186"/>
  <c r="BK185"/>
  <c r="N185"/>
  <c r="N186"/>
  <c r="BG186"/>
  <c r="N97"/>
  <c r="BI184"/>
  <c r="BH184"/>
  <c r="BF184"/>
  <c r="BE184"/>
  <c r="AA184"/>
  <c r="Y184"/>
  <c r="W184"/>
  <c r="BK184"/>
  <c r="N184"/>
  <c r="BG184"/>
  <c r="BI183"/>
  <c r="BH183"/>
  <c r="BF183"/>
  <c r="BE183"/>
  <c r="AA183"/>
  <c r="Y183"/>
  <c r="W183"/>
  <c r="BK183"/>
  <c r="N183"/>
  <c r="BG183"/>
  <c r="BI182"/>
  <c r="BH182"/>
  <c r="BF182"/>
  <c r="BE182"/>
  <c r="AA182"/>
  <c r="AA181"/>
  <c r="Y182"/>
  <c r="Y181"/>
  <c r="W182"/>
  <c r="W181"/>
  <c r="BK182"/>
  <c r="BK181"/>
  <c r="N181"/>
  <c r="N182"/>
  <c r="BG182"/>
  <c r="N96"/>
  <c r="BI180"/>
  <c r="BH180"/>
  <c r="BF180"/>
  <c r="BE180"/>
  <c r="AA180"/>
  <c r="Y180"/>
  <c r="W180"/>
  <c r="BK180"/>
  <c r="N180"/>
  <c r="BG180"/>
  <c r="BI179"/>
  <c r="BH179"/>
  <c r="BF179"/>
  <c r="BE179"/>
  <c r="AA179"/>
  <c r="Y179"/>
  <c r="W179"/>
  <c r="BK179"/>
  <c r="N179"/>
  <c r="BG179"/>
  <c r="BI178"/>
  <c r="BH178"/>
  <c r="BF178"/>
  <c r="BE178"/>
  <c r="AA178"/>
  <c r="Y178"/>
  <c r="W178"/>
  <c r="BK178"/>
  <c r="N178"/>
  <c r="BG178"/>
  <c r="BI177"/>
  <c r="BH177"/>
  <c r="BF177"/>
  <c r="BE177"/>
  <c r="AA177"/>
  <c r="Y177"/>
  <c r="W177"/>
  <c r="BK177"/>
  <c r="N177"/>
  <c r="BG177"/>
  <c r="BI176"/>
  <c r="BH176"/>
  <c r="BF176"/>
  <c r="BE176"/>
  <c r="AA176"/>
  <c r="Y176"/>
  <c r="W176"/>
  <c r="BK176"/>
  <c r="N176"/>
  <c r="BG176"/>
  <c r="BI175"/>
  <c r="BH175"/>
  <c r="BF175"/>
  <c r="BE175"/>
  <c r="AA175"/>
  <c r="AA174"/>
  <c r="Y175"/>
  <c r="Y174"/>
  <c r="W175"/>
  <c r="W174"/>
  <c r="BK175"/>
  <c r="BK174"/>
  <c r="N174"/>
  <c r="N175"/>
  <c r="BG175"/>
  <c r="N95"/>
  <c r="BI173"/>
  <c r="BH173"/>
  <c r="BF173"/>
  <c r="BE173"/>
  <c r="AA173"/>
  <c r="Y173"/>
  <c r="W173"/>
  <c r="BK173"/>
  <c r="N173"/>
  <c r="BG173"/>
  <c r="BI172"/>
  <c r="BH172"/>
  <c r="BF172"/>
  <c r="BE172"/>
  <c r="AA172"/>
  <c r="Y172"/>
  <c r="W172"/>
  <c r="BK172"/>
  <c r="N172"/>
  <c r="BG172"/>
  <c r="BI171"/>
  <c r="BH171"/>
  <c r="BF171"/>
  <c r="BE171"/>
  <c r="AA171"/>
  <c r="Y171"/>
  <c r="W171"/>
  <c r="BK171"/>
  <c r="N171"/>
  <c r="BG171"/>
  <c r="BI170"/>
  <c r="BH170"/>
  <c r="BF170"/>
  <c r="BE170"/>
  <c r="AA170"/>
  <c r="Y170"/>
  <c r="W170"/>
  <c r="BK170"/>
  <c r="N170"/>
  <c r="BG170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AA160"/>
  <c r="Y161"/>
  <c r="Y160"/>
  <c r="W161"/>
  <c r="W160"/>
  <c r="BK161"/>
  <c r="BK160"/>
  <c r="N160"/>
  <c r="N161"/>
  <c r="BG161"/>
  <c r="N94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AA155"/>
  <c r="Y156"/>
  <c r="Y155"/>
  <c r="W156"/>
  <c r="W155"/>
  <c r="BK156"/>
  <c r="BK155"/>
  <c r="N155"/>
  <c r="N156"/>
  <c r="BG156"/>
  <c r="N93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AA144"/>
  <c r="AA143"/>
  <c r="AA142"/>
  <c r="Y145"/>
  <c r="Y144"/>
  <c r="Y143"/>
  <c r="Y142"/>
  <c r="W145"/>
  <c r="W144"/>
  <c r="W143"/>
  <c r="W142"/>
  <c i="1" r="AU100"/>
  <c i="7" r="BK145"/>
  <c r="BK144"/>
  <c r="N144"/>
  <c r="BK143"/>
  <c r="N143"/>
  <c r="BK142"/>
  <c r="N142"/>
  <c r="N90"/>
  <c r="N145"/>
  <c r="BG145"/>
  <c r="N92"/>
  <c r="N91"/>
  <c r="M138"/>
  <c r="F138"/>
  <c r="F136"/>
  <c r="F134"/>
  <c r="BI121"/>
  <c r="BH121"/>
  <c r="BF121"/>
  <c r="BE121"/>
  <c r="N121"/>
  <c r="BG121"/>
  <c r="BI120"/>
  <c r="BH120"/>
  <c r="BF120"/>
  <c r="BE120"/>
  <c r="N120"/>
  <c r="BG120"/>
  <c r="BI119"/>
  <c r="BH119"/>
  <c r="BF119"/>
  <c r="BE119"/>
  <c r="N119"/>
  <c r="BG119"/>
  <c r="BI118"/>
  <c r="BH118"/>
  <c r="BF118"/>
  <c r="BE118"/>
  <c r="N118"/>
  <c r="BG118"/>
  <c r="BI117"/>
  <c r="BH117"/>
  <c r="BF117"/>
  <c r="BE117"/>
  <c r="N117"/>
  <c r="BG117"/>
  <c r="BI116"/>
  <c r="H38"/>
  <c i="1" r="BD100"/>
  <c i="7" r="BH116"/>
  <c r="H37"/>
  <c i="1" r="BC100"/>
  <c i="7" r="BF116"/>
  <c r="M35"/>
  <c i="1" r="AW100"/>
  <c i="7" r="H35"/>
  <c i="1" r="BA100"/>
  <c i="7" r="BE116"/>
  <c r="M34"/>
  <c i="1" r="AV100"/>
  <c i="7" r="H34"/>
  <c i="1" r="AZ100"/>
  <c i="7" r="N116"/>
  <c r="N115"/>
  <c r="L123"/>
  <c r="BG116"/>
  <c r="H36"/>
  <c i="1" r="BB100"/>
  <c i="7" r="M30"/>
  <c i="1" r="AS100"/>
  <c i="7" r="M29"/>
  <c r="M85"/>
  <c r="F85"/>
  <c r="F83"/>
  <c r="F81"/>
  <c r="M32"/>
  <c i="1" r="AG100"/>
  <c i="7" r="L40"/>
  <c r="O23"/>
  <c r="E23"/>
  <c r="M139"/>
  <c r="M86"/>
  <c r="O22"/>
  <c r="O17"/>
  <c r="E17"/>
  <c r="F139"/>
  <c r="F86"/>
  <c r="O16"/>
  <c r="O11"/>
  <c r="M136"/>
  <c r="M83"/>
  <c r="F6"/>
  <c r="F131"/>
  <c r="F78"/>
  <c i="6" r="N174"/>
  <c i="1" r="AY97"/>
  <c r="AX97"/>
  <c i="6" r="BI173"/>
  <c r="BH173"/>
  <c r="BF173"/>
  <c r="BE173"/>
  <c r="AA173"/>
  <c r="AA172"/>
  <c r="Y173"/>
  <c r="Y172"/>
  <c r="W173"/>
  <c r="W172"/>
  <c r="BK173"/>
  <c r="BK172"/>
  <c r="N172"/>
  <c r="N173"/>
  <c r="BG173"/>
  <c r="N99"/>
  <c r="BI171"/>
  <c r="BH171"/>
  <c r="BF171"/>
  <c r="BE171"/>
  <c r="AA171"/>
  <c r="AA170"/>
  <c r="Y171"/>
  <c r="Y170"/>
  <c r="W171"/>
  <c r="W170"/>
  <c r="BK171"/>
  <c r="BK170"/>
  <c r="N170"/>
  <c r="N171"/>
  <c r="BG171"/>
  <c r="N98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AA162"/>
  <c r="Y163"/>
  <c r="Y162"/>
  <c r="W163"/>
  <c r="W162"/>
  <c r="BK163"/>
  <c r="BK162"/>
  <c r="N162"/>
  <c r="N163"/>
  <c r="BG163"/>
  <c r="N97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AA156"/>
  <c r="Y157"/>
  <c r="Y156"/>
  <c r="W157"/>
  <c r="W156"/>
  <c r="BK157"/>
  <c r="BK156"/>
  <c r="N156"/>
  <c r="N157"/>
  <c r="BG157"/>
  <c r="N9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AA140"/>
  <c r="Y141"/>
  <c r="Y140"/>
  <c r="W141"/>
  <c r="W140"/>
  <c r="BK141"/>
  <c r="BK140"/>
  <c r="N140"/>
  <c r="N141"/>
  <c r="BG141"/>
  <c r="N95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AA134"/>
  <c r="AA133"/>
  <c r="Y135"/>
  <c r="Y134"/>
  <c r="Y133"/>
  <c r="W135"/>
  <c r="W134"/>
  <c r="W133"/>
  <c r="BK135"/>
  <c r="BK134"/>
  <c r="N134"/>
  <c r="BK133"/>
  <c r="N133"/>
  <c r="N135"/>
  <c r="BG135"/>
  <c r="N94"/>
  <c r="N93"/>
  <c r="BI132"/>
  <c r="BH132"/>
  <c r="BF132"/>
  <c r="BE132"/>
  <c r="AA132"/>
  <c r="Y132"/>
  <c r="W132"/>
  <c r="BK132"/>
  <c r="N132"/>
  <c r="BG132"/>
  <c r="BI131"/>
  <c r="BH131"/>
  <c r="BF131"/>
  <c r="BE131"/>
  <c r="AA131"/>
  <c r="AA130"/>
  <c r="AA129"/>
  <c r="AA128"/>
  <c r="Y131"/>
  <c r="Y130"/>
  <c r="Y129"/>
  <c r="Y128"/>
  <c r="W131"/>
  <c r="W130"/>
  <c r="W129"/>
  <c r="W128"/>
  <c i="1" r="AU97"/>
  <c i="6" r="BK131"/>
  <c r="BK130"/>
  <c r="N130"/>
  <c r="BK129"/>
  <c r="N129"/>
  <c r="BK128"/>
  <c r="N128"/>
  <c r="N90"/>
  <c r="N131"/>
  <c r="BG131"/>
  <c r="N92"/>
  <c r="N91"/>
  <c r="M124"/>
  <c r="F124"/>
  <c r="F122"/>
  <c r="F120"/>
  <c r="BI107"/>
  <c r="BH107"/>
  <c r="BF107"/>
  <c r="BE107"/>
  <c r="N107"/>
  <c r="BG107"/>
  <c r="BI106"/>
  <c r="BH106"/>
  <c r="BF106"/>
  <c r="BE106"/>
  <c r="N106"/>
  <c r="BG106"/>
  <c r="BI105"/>
  <c r="BH105"/>
  <c r="BF105"/>
  <c r="BE105"/>
  <c r="N105"/>
  <c r="BG105"/>
  <c r="BI104"/>
  <c r="BH104"/>
  <c r="BF104"/>
  <c r="BE104"/>
  <c r="N104"/>
  <c r="BG104"/>
  <c r="BI103"/>
  <c r="BH103"/>
  <c r="BF103"/>
  <c r="BE103"/>
  <c r="N103"/>
  <c r="BG103"/>
  <c r="BI102"/>
  <c r="H38"/>
  <c i="1" r="BD97"/>
  <c i="6" r="BH102"/>
  <c r="H37"/>
  <c i="1" r="BC97"/>
  <c i="6" r="BF102"/>
  <c r="M35"/>
  <c i="1" r="AW97"/>
  <c i="6" r="H35"/>
  <c i="1" r="BA97"/>
  <c i="6" r="BE102"/>
  <c r="M34"/>
  <c i="1" r="AV97"/>
  <c i="6" r="H34"/>
  <c i="1" r="AZ97"/>
  <c i="6" r="N102"/>
  <c r="N101"/>
  <c r="L109"/>
  <c r="BG102"/>
  <c r="H36"/>
  <c i="1" r="BB97"/>
  <c i="6" r="M30"/>
  <c i="1" r="AS97"/>
  <c i="6" r="M29"/>
  <c r="M85"/>
  <c r="F85"/>
  <c r="F83"/>
  <c r="F81"/>
  <c r="M32"/>
  <c i="1" r="AG97"/>
  <c i="6" r="L40"/>
  <c r="O23"/>
  <c r="E23"/>
  <c r="M125"/>
  <c r="M86"/>
  <c r="O22"/>
  <c r="O17"/>
  <c r="E17"/>
  <c r="F125"/>
  <c r="F86"/>
  <c r="O16"/>
  <c r="O11"/>
  <c r="M122"/>
  <c r="M83"/>
  <c r="F6"/>
  <c r="F117"/>
  <c r="F78"/>
  <c i="5" r="N191"/>
  <c i="1" r="AY95"/>
  <c r="AX95"/>
  <c i="5" r="BI190"/>
  <c r="BH190"/>
  <c r="BF190"/>
  <c r="BE190"/>
  <c r="AA190"/>
  <c r="Y190"/>
  <c r="W190"/>
  <c r="BK190"/>
  <c r="N190"/>
  <c r="BG190"/>
  <c r="BI189"/>
  <c r="BH189"/>
  <c r="BF189"/>
  <c r="BE189"/>
  <c r="AA189"/>
  <c r="Y189"/>
  <c r="W189"/>
  <c r="BK189"/>
  <c r="N189"/>
  <c r="BG189"/>
  <c r="BI188"/>
  <c r="BH188"/>
  <c r="BF188"/>
  <c r="BE188"/>
  <c r="AA188"/>
  <c r="Y188"/>
  <c r="W188"/>
  <c r="BK188"/>
  <c r="N188"/>
  <c r="BG188"/>
  <c r="BI187"/>
  <c r="BH187"/>
  <c r="BF187"/>
  <c r="BE187"/>
  <c r="AA187"/>
  <c r="Y187"/>
  <c r="W187"/>
  <c r="BK187"/>
  <c r="N187"/>
  <c r="BG187"/>
  <c r="BI186"/>
  <c r="BH186"/>
  <c r="BF186"/>
  <c r="BE186"/>
  <c r="AA186"/>
  <c r="Y186"/>
  <c r="W186"/>
  <c r="BK186"/>
  <c r="N186"/>
  <c r="BG186"/>
  <c r="BI185"/>
  <c r="BH185"/>
  <c r="BF185"/>
  <c r="BE185"/>
  <c r="AA185"/>
  <c r="Y185"/>
  <c r="W185"/>
  <c r="BK185"/>
  <c r="N185"/>
  <c r="BG185"/>
  <c r="BI184"/>
  <c r="BH184"/>
  <c r="BF184"/>
  <c r="BE184"/>
  <c r="AA184"/>
  <c r="Y184"/>
  <c r="W184"/>
  <c r="BK184"/>
  <c r="N184"/>
  <c r="BG184"/>
  <c r="BI183"/>
  <c r="BH183"/>
  <c r="BF183"/>
  <c r="BE183"/>
  <c r="AA183"/>
  <c r="Y183"/>
  <c r="W183"/>
  <c r="BK183"/>
  <c r="N183"/>
  <c r="BG183"/>
  <c r="BI182"/>
  <c r="BH182"/>
  <c r="BF182"/>
  <c r="BE182"/>
  <c r="AA182"/>
  <c r="Y182"/>
  <c r="W182"/>
  <c r="BK182"/>
  <c r="N182"/>
  <c r="BG182"/>
  <c r="BI181"/>
  <c r="BH181"/>
  <c r="BF181"/>
  <c r="BE181"/>
  <c r="AA181"/>
  <c r="Y181"/>
  <c r="W181"/>
  <c r="BK181"/>
  <c r="N181"/>
  <c r="BG181"/>
  <c r="BI180"/>
  <c r="BH180"/>
  <c r="BF180"/>
  <c r="BE180"/>
  <c r="AA180"/>
  <c r="Y180"/>
  <c r="W180"/>
  <c r="BK180"/>
  <c r="N180"/>
  <c r="BG180"/>
  <c r="BI179"/>
  <c r="BH179"/>
  <c r="BF179"/>
  <c r="BE179"/>
  <c r="AA179"/>
  <c r="Y179"/>
  <c r="W179"/>
  <c r="BK179"/>
  <c r="N179"/>
  <c r="BG179"/>
  <c r="BI178"/>
  <c r="BH178"/>
  <c r="BF178"/>
  <c r="BE178"/>
  <c r="AA178"/>
  <c r="Y178"/>
  <c r="W178"/>
  <c r="BK178"/>
  <c r="N178"/>
  <c r="BG178"/>
  <c r="BI177"/>
  <c r="BH177"/>
  <c r="BF177"/>
  <c r="BE177"/>
  <c r="AA177"/>
  <c r="Y177"/>
  <c r="W177"/>
  <c r="BK177"/>
  <c r="N177"/>
  <c r="BG177"/>
  <c r="BI176"/>
  <c r="BH176"/>
  <c r="BF176"/>
  <c r="BE176"/>
  <c r="AA176"/>
  <c r="Y176"/>
  <c r="W176"/>
  <c r="BK176"/>
  <c r="N176"/>
  <c r="BG176"/>
  <c r="BI175"/>
  <c r="BH175"/>
  <c r="BF175"/>
  <c r="BE175"/>
  <c r="AA175"/>
  <c r="Y175"/>
  <c r="W175"/>
  <c r="BK175"/>
  <c r="N175"/>
  <c r="BG175"/>
  <c r="BI174"/>
  <c r="BH174"/>
  <c r="BF174"/>
  <c r="BE174"/>
  <c r="AA174"/>
  <c r="Y174"/>
  <c r="W174"/>
  <c r="BK174"/>
  <c r="N174"/>
  <c r="BG174"/>
  <c r="BI173"/>
  <c r="BH173"/>
  <c r="BF173"/>
  <c r="BE173"/>
  <c r="AA173"/>
  <c r="Y173"/>
  <c r="W173"/>
  <c r="BK173"/>
  <c r="N173"/>
  <c r="BG173"/>
  <c r="BI172"/>
  <c r="BH172"/>
  <c r="BF172"/>
  <c r="BE172"/>
  <c r="AA172"/>
  <c r="AA171"/>
  <c r="AA170"/>
  <c r="Y172"/>
  <c r="Y171"/>
  <c r="Y170"/>
  <c r="W172"/>
  <c r="W171"/>
  <c r="W170"/>
  <c r="BK172"/>
  <c r="BK171"/>
  <c r="N171"/>
  <c r="BK170"/>
  <c r="N170"/>
  <c r="N172"/>
  <c r="BG172"/>
  <c r="N99"/>
  <c r="N98"/>
  <c r="BI169"/>
  <c r="BH169"/>
  <c r="BF169"/>
  <c r="BE169"/>
  <c r="AA169"/>
  <c r="AA168"/>
  <c r="Y169"/>
  <c r="Y168"/>
  <c r="W169"/>
  <c r="W168"/>
  <c r="BK169"/>
  <c r="BK168"/>
  <c r="N168"/>
  <c r="N169"/>
  <c r="BG169"/>
  <c r="N97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AA164"/>
  <c r="Y165"/>
  <c r="Y164"/>
  <c r="W165"/>
  <c r="W164"/>
  <c r="BK165"/>
  <c r="BK164"/>
  <c r="N164"/>
  <c r="N165"/>
  <c r="BG165"/>
  <c r="N96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AA150"/>
  <c r="Y151"/>
  <c r="Y150"/>
  <c r="W151"/>
  <c r="W150"/>
  <c r="BK151"/>
  <c r="BK150"/>
  <c r="N150"/>
  <c r="N151"/>
  <c r="BG151"/>
  <c r="N95"/>
  <c r="BI149"/>
  <c r="BH149"/>
  <c r="BF149"/>
  <c r="BE149"/>
  <c r="AA149"/>
  <c r="AA148"/>
  <c r="Y149"/>
  <c r="Y148"/>
  <c r="W149"/>
  <c r="W148"/>
  <c r="BK149"/>
  <c r="BK148"/>
  <c r="N148"/>
  <c r="N149"/>
  <c r="BG149"/>
  <c r="N94"/>
  <c r="BI147"/>
  <c r="BH147"/>
  <c r="BF147"/>
  <c r="BE147"/>
  <c r="AA147"/>
  <c r="AA146"/>
  <c r="Y147"/>
  <c r="Y146"/>
  <c r="W147"/>
  <c r="W146"/>
  <c r="BK147"/>
  <c r="BK146"/>
  <c r="N146"/>
  <c r="N147"/>
  <c r="BG147"/>
  <c r="N93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AA130"/>
  <c r="AA129"/>
  <c r="AA128"/>
  <c r="Y131"/>
  <c r="Y130"/>
  <c r="Y129"/>
  <c r="Y128"/>
  <c r="W131"/>
  <c r="W130"/>
  <c r="W129"/>
  <c r="W128"/>
  <c i="1" r="AU95"/>
  <c i="5" r="BK131"/>
  <c r="BK130"/>
  <c r="N130"/>
  <c r="BK129"/>
  <c r="N129"/>
  <c r="BK128"/>
  <c r="N128"/>
  <c r="N90"/>
  <c r="N131"/>
  <c r="BG131"/>
  <c r="N92"/>
  <c r="N91"/>
  <c r="M124"/>
  <c r="F124"/>
  <c r="F122"/>
  <c r="F120"/>
  <c r="BI107"/>
  <c r="BH107"/>
  <c r="BF107"/>
  <c r="BE107"/>
  <c r="N107"/>
  <c r="BG107"/>
  <c r="BI106"/>
  <c r="BH106"/>
  <c r="BF106"/>
  <c r="BE106"/>
  <c r="N106"/>
  <c r="BG106"/>
  <c r="BI105"/>
  <c r="BH105"/>
  <c r="BF105"/>
  <c r="BE105"/>
  <c r="N105"/>
  <c r="BG105"/>
  <c r="BI104"/>
  <c r="BH104"/>
  <c r="BF104"/>
  <c r="BE104"/>
  <c r="N104"/>
  <c r="BG104"/>
  <c r="BI103"/>
  <c r="BH103"/>
  <c r="BF103"/>
  <c r="BE103"/>
  <c r="N103"/>
  <c r="BG103"/>
  <c r="BI102"/>
  <c r="H38"/>
  <c i="1" r="BD95"/>
  <c i="5" r="BH102"/>
  <c r="H37"/>
  <c i="1" r="BC95"/>
  <c i="5" r="BF102"/>
  <c r="M35"/>
  <c i="1" r="AW95"/>
  <c i="5" r="H35"/>
  <c i="1" r="BA95"/>
  <c i="5" r="BE102"/>
  <c r="M34"/>
  <c i="1" r="AV95"/>
  <c i="5" r="H34"/>
  <c i="1" r="AZ95"/>
  <c i="5" r="N102"/>
  <c r="N101"/>
  <c r="L109"/>
  <c r="BG102"/>
  <c r="H36"/>
  <c i="1" r="BB95"/>
  <c i="5" r="M30"/>
  <c i="1" r="AS95"/>
  <c i="5" r="M29"/>
  <c r="M85"/>
  <c r="F85"/>
  <c r="F83"/>
  <c r="F81"/>
  <c r="M32"/>
  <c i="1" r="AG95"/>
  <c i="5" r="L40"/>
  <c r="O23"/>
  <c r="E23"/>
  <c r="M125"/>
  <c r="M86"/>
  <c r="O22"/>
  <c r="O17"/>
  <c r="E17"/>
  <c r="F125"/>
  <c r="F86"/>
  <c r="O16"/>
  <c r="O11"/>
  <c r="M122"/>
  <c r="M83"/>
  <c r="F6"/>
  <c r="F117"/>
  <c r="F78"/>
  <c i="4" r="N151"/>
  <c i="1" r="AY94"/>
  <c r="AX94"/>
  <c i="4"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AA145"/>
  <c r="Y146"/>
  <c r="Y145"/>
  <c r="W146"/>
  <c r="W145"/>
  <c r="BK146"/>
  <c r="BK145"/>
  <c r="N145"/>
  <c r="N146"/>
  <c r="BG146"/>
  <c r="N93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Y131"/>
  <c r="W131"/>
  <c r="BK131"/>
  <c r="N131"/>
  <c r="BG131"/>
  <c r="BI130"/>
  <c r="BH130"/>
  <c r="BF130"/>
  <c r="BE130"/>
  <c r="AA130"/>
  <c r="Y130"/>
  <c r="W130"/>
  <c r="BK130"/>
  <c r="N130"/>
  <c r="BG130"/>
  <c r="BI129"/>
  <c r="BH129"/>
  <c r="BF129"/>
  <c r="BE129"/>
  <c r="AA129"/>
  <c r="Y129"/>
  <c r="W129"/>
  <c r="BK129"/>
  <c r="N129"/>
  <c r="BG129"/>
  <c r="BI128"/>
  <c r="BH128"/>
  <c r="BF128"/>
  <c r="BE128"/>
  <c r="AA128"/>
  <c r="Y128"/>
  <c r="W128"/>
  <c r="BK128"/>
  <c r="N128"/>
  <c r="BG128"/>
  <c r="BI127"/>
  <c r="BH127"/>
  <c r="BF127"/>
  <c r="BE127"/>
  <c r="AA127"/>
  <c r="Y127"/>
  <c r="W127"/>
  <c r="BK127"/>
  <c r="N127"/>
  <c r="BG127"/>
  <c r="BI126"/>
  <c r="BH126"/>
  <c r="BF126"/>
  <c r="BE126"/>
  <c r="AA126"/>
  <c r="Y126"/>
  <c r="W126"/>
  <c r="BK126"/>
  <c r="N126"/>
  <c r="BG126"/>
  <c r="BI125"/>
  <c r="BH125"/>
  <c r="BF125"/>
  <c r="BE125"/>
  <c r="AA125"/>
  <c r="AA124"/>
  <c r="AA123"/>
  <c r="AA122"/>
  <c r="Y125"/>
  <c r="Y124"/>
  <c r="Y123"/>
  <c r="Y122"/>
  <c r="W125"/>
  <c r="W124"/>
  <c r="W123"/>
  <c r="W122"/>
  <c i="1" r="AU94"/>
  <c i="4" r="BK125"/>
  <c r="BK124"/>
  <c r="N124"/>
  <c r="BK123"/>
  <c r="N123"/>
  <c r="BK122"/>
  <c r="N122"/>
  <c r="N90"/>
  <c r="N125"/>
  <c r="BG125"/>
  <c r="N92"/>
  <c r="N91"/>
  <c r="M118"/>
  <c r="F118"/>
  <c r="F116"/>
  <c r="F114"/>
  <c r="BI101"/>
  <c r="BH101"/>
  <c r="BF101"/>
  <c r="BE101"/>
  <c r="N101"/>
  <c r="BG101"/>
  <c r="BI100"/>
  <c r="BH100"/>
  <c r="BF100"/>
  <c r="BE100"/>
  <c r="N100"/>
  <c r="BG100"/>
  <c r="BI99"/>
  <c r="BH99"/>
  <c r="BF99"/>
  <c r="BE99"/>
  <c r="N99"/>
  <c r="BG99"/>
  <c r="BI98"/>
  <c r="BH98"/>
  <c r="BF98"/>
  <c r="BE98"/>
  <c r="N98"/>
  <c r="BG98"/>
  <c r="BI97"/>
  <c r="BH97"/>
  <c r="BF97"/>
  <c r="BE97"/>
  <c r="N97"/>
  <c r="BG97"/>
  <c r="BI96"/>
  <c r="H38"/>
  <c i="1" r="BD94"/>
  <c i="4" r="BH96"/>
  <c r="H37"/>
  <c i="1" r="BC94"/>
  <c i="4" r="BF96"/>
  <c r="M35"/>
  <c i="1" r="AW94"/>
  <c i="4" r="H35"/>
  <c i="1" r="BA94"/>
  <c i="4" r="BE96"/>
  <c r="M34"/>
  <c i="1" r="AV94"/>
  <c i="4" r="H34"/>
  <c i="1" r="AZ94"/>
  <c i="4" r="N96"/>
  <c r="N95"/>
  <c r="L103"/>
  <c r="BG96"/>
  <c r="H36"/>
  <c i="1" r="BB94"/>
  <c i="4" r="M30"/>
  <c i="1" r="AS94"/>
  <c i="4" r="M29"/>
  <c r="M85"/>
  <c r="F85"/>
  <c r="F83"/>
  <c r="F81"/>
  <c r="M32"/>
  <c i="1" r="AG94"/>
  <c i="4" r="L40"/>
  <c r="O23"/>
  <c r="E23"/>
  <c r="M119"/>
  <c r="M86"/>
  <c r="O22"/>
  <c r="O17"/>
  <c r="E17"/>
  <c r="F119"/>
  <c r="F86"/>
  <c r="O16"/>
  <c r="O11"/>
  <c r="M116"/>
  <c r="M83"/>
  <c r="F6"/>
  <c r="F111"/>
  <c r="F78"/>
  <c i="3" r="N185"/>
  <c i="1" r="AY93"/>
  <c r="AX93"/>
  <c i="3" r="BI184"/>
  <c r="BH184"/>
  <c r="BF184"/>
  <c r="BE184"/>
  <c r="AA184"/>
  <c r="Y184"/>
  <c r="W184"/>
  <c r="BK184"/>
  <c r="N184"/>
  <c r="BG184"/>
  <c r="BI183"/>
  <c r="BH183"/>
  <c r="BF183"/>
  <c r="BE183"/>
  <c r="AA183"/>
  <c r="Y183"/>
  <c r="W183"/>
  <c r="BK183"/>
  <c r="N183"/>
  <c r="BG183"/>
  <c r="BI182"/>
  <c r="BH182"/>
  <c r="BF182"/>
  <c r="BE182"/>
  <c r="AA182"/>
  <c r="Y182"/>
  <c r="W182"/>
  <c r="BK182"/>
  <c r="N182"/>
  <c r="BG182"/>
  <c r="BI181"/>
  <c r="BH181"/>
  <c r="BF181"/>
  <c r="BE181"/>
  <c r="AA181"/>
  <c r="Y181"/>
  <c r="W181"/>
  <c r="BK181"/>
  <c r="N181"/>
  <c r="BG181"/>
  <c r="BI180"/>
  <c r="BH180"/>
  <c r="BF180"/>
  <c r="BE180"/>
  <c r="AA180"/>
  <c r="Y180"/>
  <c r="W180"/>
  <c r="BK180"/>
  <c r="N180"/>
  <c r="BG180"/>
  <c r="BI179"/>
  <c r="BH179"/>
  <c r="BF179"/>
  <c r="BE179"/>
  <c r="AA179"/>
  <c r="Y179"/>
  <c r="W179"/>
  <c r="BK179"/>
  <c r="N179"/>
  <c r="BG179"/>
  <c r="BI178"/>
  <c r="BH178"/>
  <c r="BF178"/>
  <c r="BE178"/>
  <c r="AA178"/>
  <c r="AA177"/>
  <c r="Y178"/>
  <c r="Y177"/>
  <c r="W178"/>
  <c r="W177"/>
  <c r="BK178"/>
  <c r="BK177"/>
  <c r="N177"/>
  <c r="N178"/>
  <c r="BG178"/>
  <c r="N93"/>
  <c r="BI176"/>
  <c r="BH176"/>
  <c r="BF176"/>
  <c r="BE176"/>
  <c r="AA176"/>
  <c r="Y176"/>
  <c r="W176"/>
  <c r="BK176"/>
  <c r="N176"/>
  <c r="BG176"/>
  <c r="BI175"/>
  <c r="BH175"/>
  <c r="BF175"/>
  <c r="BE175"/>
  <c r="AA175"/>
  <c r="Y175"/>
  <c r="W175"/>
  <c r="BK175"/>
  <c r="N175"/>
  <c r="BG175"/>
  <c r="BI174"/>
  <c r="BH174"/>
  <c r="BF174"/>
  <c r="BE174"/>
  <c r="AA174"/>
  <c r="Y174"/>
  <c r="W174"/>
  <c r="BK174"/>
  <c r="N174"/>
  <c r="BG174"/>
  <c r="BI173"/>
  <c r="BH173"/>
  <c r="BF173"/>
  <c r="BE173"/>
  <c r="AA173"/>
  <c r="Y173"/>
  <c r="W173"/>
  <c r="BK173"/>
  <c r="N173"/>
  <c r="BG173"/>
  <c r="BI172"/>
  <c r="BH172"/>
  <c r="BF172"/>
  <c r="BE172"/>
  <c r="AA172"/>
  <c r="Y172"/>
  <c r="W172"/>
  <c r="BK172"/>
  <c r="N172"/>
  <c r="BG172"/>
  <c r="BI171"/>
  <c r="BH171"/>
  <c r="BF171"/>
  <c r="BE171"/>
  <c r="AA171"/>
  <c r="Y171"/>
  <c r="W171"/>
  <c r="BK171"/>
  <c r="N171"/>
  <c r="BG171"/>
  <c r="BI170"/>
  <c r="BH170"/>
  <c r="BF170"/>
  <c r="BE170"/>
  <c r="AA170"/>
  <c r="Y170"/>
  <c r="W170"/>
  <c r="BK170"/>
  <c r="N170"/>
  <c r="BG170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Y165"/>
  <c r="W165"/>
  <c r="BK165"/>
  <c r="N165"/>
  <c r="BG165"/>
  <c r="BI164"/>
  <c r="BH164"/>
  <c r="BF164"/>
  <c r="BE164"/>
  <c r="AA164"/>
  <c r="Y164"/>
  <c r="W164"/>
  <c r="BK164"/>
  <c r="N164"/>
  <c r="BG164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Y149"/>
  <c r="W149"/>
  <c r="BK149"/>
  <c r="N149"/>
  <c r="BG149"/>
  <c r="BI148"/>
  <c r="BH148"/>
  <c r="BF148"/>
  <c r="BE148"/>
  <c r="AA148"/>
  <c r="Y148"/>
  <c r="W148"/>
  <c r="BK148"/>
  <c r="N148"/>
  <c r="BG148"/>
  <c r="BI147"/>
  <c r="BH147"/>
  <c r="BF147"/>
  <c r="BE147"/>
  <c r="AA147"/>
  <c r="Y147"/>
  <c r="W147"/>
  <c r="BK147"/>
  <c r="N147"/>
  <c r="BG147"/>
  <c r="BI146"/>
  <c r="BH146"/>
  <c r="BF146"/>
  <c r="BE146"/>
  <c r="AA146"/>
  <c r="Y146"/>
  <c r="W146"/>
  <c r="BK146"/>
  <c r="N146"/>
  <c r="BG146"/>
  <c r="BI145"/>
  <c r="BH145"/>
  <c r="BF145"/>
  <c r="BE145"/>
  <c r="AA145"/>
  <c r="Y145"/>
  <c r="W145"/>
  <c r="BK145"/>
  <c r="N145"/>
  <c r="BG145"/>
  <c r="BI144"/>
  <c r="BH144"/>
  <c r="BF144"/>
  <c r="BE144"/>
  <c r="AA144"/>
  <c r="Y144"/>
  <c r="W144"/>
  <c r="BK144"/>
  <c r="N144"/>
  <c r="BG144"/>
  <c r="BI143"/>
  <c r="BH143"/>
  <c r="BF143"/>
  <c r="BE143"/>
  <c r="AA143"/>
  <c r="Y143"/>
  <c r="W143"/>
  <c r="BK143"/>
  <c r="N143"/>
  <c r="BG143"/>
  <c r="BI142"/>
  <c r="BH142"/>
  <c r="BF142"/>
  <c r="BE142"/>
  <c r="AA142"/>
  <c r="Y142"/>
  <c r="W142"/>
  <c r="BK142"/>
  <c r="N142"/>
  <c r="BG142"/>
  <c r="BI141"/>
  <c r="BH141"/>
  <c r="BF141"/>
  <c r="BE141"/>
  <c r="AA141"/>
  <c r="Y141"/>
  <c r="W141"/>
  <c r="BK141"/>
  <c r="N141"/>
  <c r="BG141"/>
  <c r="BI140"/>
  <c r="BH140"/>
  <c r="BF140"/>
  <c r="BE140"/>
  <c r="AA140"/>
  <c r="Y140"/>
  <c r="W140"/>
  <c r="BK140"/>
  <c r="N140"/>
  <c r="BG140"/>
  <c r="BI139"/>
  <c r="BH139"/>
  <c r="BF139"/>
  <c r="BE139"/>
  <c r="AA139"/>
  <c r="Y139"/>
  <c r="W139"/>
  <c r="BK139"/>
  <c r="N139"/>
  <c r="BG139"/>
  <c r="BI138"/>
  <c r="BH138"/>
  <c r="BF138"/>
  <c r="BE138"/>
  <c r="AA138"/>
  <c r="Y138"/>
  <c r="W138"/>
  <c r="BK138"/>
  <c r="N138"/>
  <c r="BG138"/>
  <c r="BI137"/>
  <c r="BH137"/>
  <c r="BF137"/>
  <c r="BE137"/>
  <c r="AA137"/>
  <c r="Y137"/>
  <c r="W137"/>
  <c r="BK137"/>
  <c r="N137"/>
  <c r="BG137"/>
  <c r="BI136"/>
  <c r="BH136"/>
  <c r="BF136"/>
  <c r="BE136"/>
  <c r="AA136"/>
  <c r="Y136"/>
  <c r="W136"/>
  <c r="BK136"/>
  <c r="N136"/>
  <c r="BG136"/>
  <c r="BI135"/>
  <c r="BH135"/>
  <c r="BF135"/>
  <c r="BE135"/>
  <c r="AA135"/>
  <c r="Y135"/>
  <c r="W135"/>
  <c r="BK135"/>
  <c r="N135"/>
  <c r="BG135"/>
  <c r="BI134"/>
  <c r="BH134"/>
  <c r="BF134"/>
  <c r="BE134"/>
  <c r="AA134"/>
  <c r="Y134"/>
  <c r="W134"/>
  <c r="BK134"/>
  <c r="N134"/>
  <c r="BG134"/>
  <c r="BI133"/>
  <c r="BH133"/>
  <c r="BF133"/>
  <c r="BE133"/>
  <c r="AA133"/>
  <c r="Y133"/>
  <c r="W133"/>
  <c r="BK133"/>
  <c r="N133"/>
  <c r="BG133"/>
  <c r="BI132"/>
  <c r="BH132"/>
  <c r="BF132"/>
  <c r="BE132"/>
  <c r="AA132"/>
  <c r="Y132"/>
  <c r="W132"/>
  <c r="BK132"/>
  <c r="N132"/>
  <c r="BG132"/>
  <c r="BI131"/>
  <c r="BH131"/>
  <c r="BF131"/>
  <c r="BE131"/>
  <c r="AA131"/>
  <c r="Y131"/>
  <c r="W131"/>
  <c r="BK131"/>
  <c r="N131"/>
  <c r="BG131"/>
  <c r="BI130"/>
  <c r="BH130"/>
  <c r="BF130"/>
  <c r="BE130"/>
  <c r="AA130"/>
  <c r="Y130"/>
  <c r="W130"/>
  <c r="BK130"/>
  <c r="N130"/>
  <c r="BG130"/>
  <c r="BI129"/>
  <c r="BH129"/>
  <c r="BF129"/>
  <c r="BE129"/>
  <c r="AA129"/>
  <c r="Y129"/>
  <c r="W129"/>
  <c r="BK129"/>
  <c r="N129"/>
  <c r="BG129"/>
  <c r="BI128"/>
  <c r="BH128"/>
  <c r="BF128"/>
  <c r="BE128"/>
  <c r="AA128"/>
  <c r="Y128"/>
  <c r="W128"/>
  <c r="BK128"/>
  <c r="N128"/>
  <c r="BG128"/>
  <c r="BI127"/>
  <c r="BH127"/>
  <c r="BF127"/>
  <c r="BE127"/>
  <c r="AA127"/>
  <c r="Y127"/>
  <c r="W127"/>
  <c r="BK127"/>
  <c r="N127"/>
  <c r="BG127"/>
  <c r="BI126"/>
  <c r="BH126"/>
  <c r="BF126"/>
  <c r="BE126"/>
  <c r="AA126"/>
  <c r="Y126"/>
  <c r="W126"/>
  <c r="BK126"/>
  <c r="N126"/>
  <c r="BG126"/>
  <c r="BI125"/>
  <c r="BH125"/>
  <c r="BF125"/>
  <c r="BE125"/>
  <c r="AA125"/>
  <c r="AA124"/>
  <c r="AA123"/>
  <c r="AA122"/>
  <c r="Y125"/>
  <c r="Y124"/>
  <c r="Y123"/>
  <c r="Y122"/>
  <c r="W125"/>
  <c r="W124"/>
  <c r="W123"/>
  <c r="W122"/>
  <c i="1" r="AU93"/>
  <c i="3" r="BK125"/>
  <c r="BK124"/>
  <c r="N124"/>
  <c r="BK123"/>
  <c r="N123"/>
  <c r="BK122"/>
  <c r="N122"/>
  <c r="N90"/>
  <c r="N125"/>
  <c r="BG125"/>
  <c r="N92"/>
  <c r="N91"/>
  <c r="M118"/>
  <c r="F118"/>
  <c r="F116"/>
  <c r="F114"/>
  <c r="BI101"/>
  <c r="BH101"/>
  <c r="BF101"/>
  <c r="BE101"/>
  <c r="N101"/>
  <c r="BG101"/>
  <c r="BI100"/>
  <c r="BH100"/>
  <c r="BF100"/>
  <c r="BE100"/>
  <c r="N100"/>
  <c r="BG100"/>
  <c r="BI99"/>
  <c r="BH99"/>
  <c r="BF99"/>
  <c r="BE99"/>
  <c r="N99"/>
  <c r="BG99"/>
  <c r="BI98"/>
  <c r="BH98"/>
  <c r="BF98"/>
  <c r="BE98"/>
  <c r="N98"/>
  <c r="BG98"/>
  <c r="BI97"/>
  <c r="BH97"/>
  <c r="BF97"/>
  <c r="BE97"/>
  <c r="N97"/>
  <c r="BG97"/>
  <c r="BI96"/>
  <c r="H38"/>
  <c i="1" r="BD93"/>
  <c i="3" r="BH96"/>
  <c r="H37"/>
  <c i="1" r="BC93"/>
  <c i="3" r="BF96"/>
  <c r="M35"/>
  <c i="1" r="AW93"/>
  <c i="3" r="H35"/>
  <c i="1" r="BA93"/>
  <c i="3" r="BE96"/>
  <c r="M34"/>
  <c i="1" r="AV93"/>
  <c i="3" r="H34"/>
  <c i="1" r="AZ93"/>
  <c i="3" r="N96"/>
  <c r="N95"/>
  <c r="L103"/>
  <c r="BG96"/>
  <c r="H36"/>
  <c i="1" r="BB93"/>
  <c i="3" r="M30"/>
  <c i="1" r="AS93"/>
  <c i="3" r="M29"/>
  <c r="M85"/>
  <c r="F85"/>
  <c r="F83"/>
  <c r="F81"/>
  <c r="M32"/>
  <c i="1" r="AG93"/>
  <c i="3" r="L40"/>
  <c r="O23"/>
  <c r="E23"/>
  <c r="M119"/>
  <c r="M86"/>
  <c r="O22"/>
  <c r="O17"/>
  <c r="E17"/>
  <c r="F119"/>
  <c r="F86"/>
  <c r="O16"/>
  <c r="O11"/>
  <c r="M116"/>
  <c r="M83"/>
  <c r="F6"/>
  <c r="F111"/>
  <c r="F78"/>
  <c i="2" r="N323"/>
  <c i="1" r="AY91"/>
  <c r="AX91"/>
  <c i="2" r="BI322"/>
  <c r="BH322"/>
  <c r="BF322"/>
  <c r="BE322"/>
  <c r="AA322"/>
  <c r="AA321"/>
  <c r="Y322"/>
  <c r="Y321"/>
  <c r="W322"/>
  <c r="W321"/>
  <c r="BK322"/>
  <c r="BK321"/>
  <c r="N321"/>
  <c r="N322"/>
  <c r="BG322"/>
  <c r="N117"/>
  <c r="BI320"/>
  <c r="BH320"/>
  <c r="BF320"/>
  <c r="BE320"/>
  <c r="AA320"/>
  <c r="Y320"/>
  <c r="W320"/>
  <c r="BK320"/>
  <c r="N320"/>
  <c r="BG320"/>
  <c r="BI319"/>
  <c r="BH319"/>
  <c r="BF319"/>
  <c r="BE319"/>
  <c r="AA319"/>
  <c r="Y319"/>
  <c r="W319"/>
  <c r="BK319"/>
  <c r="N319"/>
  <c r="BG319"/>
  <c r="BI318"/>
  <c r="BH318"/>
  <c r="BF318"/>
  <c r="BE318"/>
  <c r="AA318"/>
  <c r="AA317"/>
  <c r="Y318"/>
  <c r="Y317"/>
  <c r="W318"/>
  <c r="W317"/>
  <c r="BK318"/>
  <c r="BK317"/>
  <c r="N317"/>
  <c r="N318"/>
  <c r="BG318"/>
  <c r="N116"/>
  <c r="BI316"/>
  <c r="BH316"/>
  <c r="BF316"/>
  <c r="BE316"/>
  <c r="AA316"/>
  <c r="Y316"/>
  <c r="W316"/>
  <c r="BK316"/>
  <c r="N316"/>
  <c r="BG316"/>
  <c r="BI315"/>
  <c r="BH315"/>
  <c r="BF315"/>
  <c r="BE315"/>
  <c r="AA315"/>
  <c r="Y315"/>
  <c r="W315"/>
  <c r="BK315"/>
  <c r="N315"/>
  <c r="BG315"/>
  <c r="BI314"/>
  <c r="BH314"/>
  <c r="BF314"/>
  <c r="BE314"/>
  <c r="AA314"/>
  <c r="AA313"/>
  <c r="AA312"/>
  <c r="Y314"/>
  <c r="Y313"/>
  <c r="Y312"/>
  <c r="W314"/>
  <c r="W313"/>
  <c r="W312"/>
  <c r="BK314"/>
  <c r="BK313"/>
  <c r="N313"/>
  <c r="BK312"/>
  <c r="N312"/>
  <c r="N314"/>
  <c r="BG314"/>
  <c r="N115"/>
  <c r="N114"/>
  <c r="BI311"/>
  <c r="BH311"/>
  <c r="BF311"/>
  <c r="BE311"/>
  <c r="AA311"/>
  <c r="Y311"/>
  <c r="W311"/>
  <c r="BK311"/>
  <c r="N311"/>
  <c r="BG311"/>
  <c r="BI310"/>
  <c r="BH310"/>
  <c r="BF310"/>
  <c r="BE310"/>
  <c r="AA310"/>
  <c r="Y310"/>
  <c r="W310"/>
  <c r="BK310"/>
  <c r="N310"/>
  <c r="BG310"/>
  <c r="BI309"/>
  <c r="BH309"/>
  <c r="BF309"/>
  <c r="BE309"/>
  <c r="AA309"/>
  <c r="AA308"/>
  <c r="Y309"/>
  <c r="Y308"/>
  <c r="W309"/>
  <c r="W308"/>
  <c r="BK309"/>
  <c r="BK308"/>
  <c r="N308"/>
  <c r="N309"/>
  <c r="BG309"/>
  <c r="N113"/>
  <c r="BI307"/>
  <c r="BH307"/>
  <c r="BF307"/>
  <c r="BE307"/>
  <c r="AA307"/>
  <c r="Y307"/>
  <c r="W307"/>
  <c r="BK307"/>
  <c r="N307"/>
  <c r="BG307"/>
  <c r="BI306"/>
  <c r="BH306"/>
  <c r="BF306"/>
  <c r="BE306"/>
  <c r="AA306"/>
  <c r="Y306"/>
  <c r="W306"/>
  <c r="BK306"/>
  <c r="N306"/>
  <c r="BG306"/>
  <c r="BI305"/>
  <c r="BH305"/>
  <c r="BF305"/>
  <c r="BE305"/>
  <c r="AA305"/>
  <c r="Y305"/>
  <c r="W305"/>
  <c r="BK305"/>
  <c r="N305"/>
  <c r="BG305"/>
  <c r="BI304"/>
  <c r="BH304"/>
  <c r="BF304"/>
  <c r="BE304"/>
  <c r="AA304"/>
  <c r="Y304"/>
  <c r="W304"/>
  <c r="BK304"/>
  <c r="N304"/>
  <c r="BG304"/>
  <c r="BI303"/>
  <c r="BH303"/>
  <c r="BF303"/>
  <c r="BE303"/>
  <c r="AA303"/>
  <c r="Y303"/>
  <c r="W303"/>
  <c r="BK303"/>
  <c r="N303"/>
  <c r="BG303"/>
  <c r="BI302"/>
  <c r="BH302"/>
  <c r="BF302"/>
  <c r="BE302"/>
  <c r="AA302"/>
  <c r="Y302"/>
  <c r="W302"/>
  <c r="BK302"/>
  <c r="N302"/>
  <c r="BG302"/>
  <c r="BI301"/>
  <c r="BH301"/>
  <c r="BF301"/>
  <c r="BE301"/>
  <c r="AA301"/>
  <c r="AA300"/>
  <c r="AA299"/>
  <c r="Y301"/>
  <c r="Y300"/>
  <c r="Y299"/>
  <c r="W301"/>
  <c r="W300"/>
  <c r="W299"/>
  <c r="BK301"/>
  <c r="BK300"/>
  <c r="N300"/>
  <c r="BK299"/>
  <c r="N299"/>
  <c r="N301"/>
  <c r="BG301"/>
  <c r="N112"/>
  <c r="N111"/>
  <c r="BI298"/>
  <c r="BH298"/>
  <c r="BF298"/>
  <c r="BE298"/>
  <c r="AA298"/>
  <c r="Y298"/>
  <c r="W298"/>
  <c r="BK298"/>
  <c r="N298"/>
  <c r="BG298"/>
  <c r="BI297"/>
  <c r="BH297"/>
  <c r="BF297"/>
  <c r="BE297"/>
  <c r="AA297"/>
  <c r="AA296"/>
  <c r="Y297"/>
  <c r="Y296"/>
  <c r="W297"/>
  <c r="W296"/>
  <c r="BK297"/>
  <c r="BK296"/>
  <c r="N296"/>
  <c r="N297"/>
  <c r="BG297"/>
  <c r="N110"/>
  <c r="BI295"/>
  <c r="BH295"/>
  <c r="BF295"/>
  <c r="BE295"/>
  <c r="AA295"/>
  <c r="Y295"/>
  <c r="W295"/>
  <c r="BK295"/>
  <c r="N295"/>
  <c r="BG295"/>
  <c r="BI294"/>
  <c r="BH294"/>
  <c r="BF294"/>
  <c r="BE294"/>
  <c r="AA294"/>
  <c r="Y294"/>
  <c r="W294"/>
  <c r="BK294"/>
  <c r="N294"/>
  <c r="BG294"/>
  <c r="BI293"/>
  <c r="BH293"/>
  <c r="BF293"/>
  <c r="BE293"/>
  <c r="AA293"/>
  <c r="AA292"/>
  <c r="Y293"/>
  <c r="Y292"/>
  <c r="W293"/>
  <c r="W292"/>
  <c r="BK293"/>
  <c r="BK292"/>
  <c r="N292"/>
  <c r="N293"/>
  <c r="BG293"/>
  <c r="N109"/>
  <c r="BI291"/>
  <c r="BH291"/>
  <c r="BF291"/>
  <c r="BE291"/>
  <c r="AA291"/>
  <c r="Y291"/>
  <c r="W291"/>
  <c r="BK291"/>
  <c r="N291"/>
  <c r="BG291"/>
  <c r="BI290"/>
  <c r="BH290"/>
  <c r="BF290"/>
  <c r="BE290"/>
  <c r="AA290"/>
  <c r="Y290"/>
  <c r="W290"/>
  <c r="BK290"/>
  <c r="N290"/>
  <c r="BG290"/>
  <c r="BI289"/>
  <c r="BH289"/>
  <c r="BF289"/>
  <c r="BE289"/>
  <c r="AA289"/>
  <c r="Y289"/>
  <c r="W289"/>
  <c r="BK289"/>
  <c r="N289"/>
  <c r="BG289"/>
  <c r="BI288"/>
  <c r="BH288"/>
  <c r="BF288"/>
  <c r="BE288"/>
  <c r="AA288"/>
  <c r="AA287"/>
  <c r="Y288"/>
  <c r="Y287"/>
  <c r="W288"/>
  <c r="W287"/>
  <c r="BK288"/>
  <c r="BK287"/>
  <c r="N287"/>
  <c r="N288"/>
  <c r="BG288"/>
  <c r="N108"/>
  <c r="BI286"/>
  <c r="BH286"/>
  <c r="BF286"/>
  <c r="BE286"/>
  <c r="AA286"/>
  <c r="Y286"/>
  <c r="W286"/>
  <c r="BK286"/>
  <c r="N286"/>
  <c r="BG286"/>
  <c r="BI285"/>
  <c r="BH285"/>
  <c r="BF285"/>
  <c r="BE285"/>
  <c r="AA285"/>
  <c r="Y285"/>
  <c r="W285"/>
  <c r="BK285"/>
  <c r="N285"/>
  <c r="BG285"/>
  <c r="BI284"/>
  <c r="BH284"/>
  <c r="BF284"/>
  <c r="BE284"/>
  <c r="AA284"/>
  <c r="Y284"/>
  <c r="W284"/>
  <c r="BK284"/>
  <c r="N284"/>
  <c r="BG284"/>
  <c r="BI283"/>
  <c r="BH283"/>
  <c r="BF283"/>
  <c r="BE283"/>
  <c r="AA283"/>
  <c r="Y283"/>
  <c r="W283"/>
  <c r="BK283"/>
  <c r="N283"/>
  <c r="BG283"/>
  <c r="BI282"/>
  <c r="BH282"/>
  <c r="BF282"/>
  <c r="BE282"/>
  <c r="AA282"/>
  <c r="AA281"/>
  <c r="Y282"/>
  <c r="Y281"/>
  <c r="W282"/>
  <c r="W281"/>
  <c r="BK282"/>
  <c r="BK281"/>
  <c r="N281"/>
  <c r="N282"/>
  <c r="BG282"/>
  <c r="N107"/>
  <c r="BI280"/>
  <c r="BH280"/>
  <c r="BF280"/>
  <c r="BE280"/>
  <c r="AA280"/>
  <c r="Y280"/>
  <c r="W280"/>
  <c r="BK280"/>
  <c r="N280"/>
  <c r="BG280"/>
  <c r="BI279"/>
  <c r="BH279"/>
  <c r="BF279"/>
  <c r="BE279"/>
  <c r="AA279"/>
  <c r="Y279"/>
  <c r="W279"/>
  <c r="BK279"/>
  <c r="N279"/>
  <c r="BG279"/>
  <c r="BI278"/>
  <c r="BH278"/>
  <c r="BF278"/>
  <c r="BE278"/>
  <c r="AA278"/>
  <c r="Y278"/>
  <c r="W278"/>
  <c r="BK278"/>
  <c r="N278"/>
  <c r="BG278"/>
  <c r="BI277"/>
  <c r="BH277"/>
  <c r="BF277"/>
  <c r="BE277"/>
  <c r="AA277"/>
  <c r="Y277"/>
  <c r="W277"/>
  <c r="BK277"/>
  <c r="N277"/>
  <c r="BG277"/>
  <c r="BI276"/>
  <c r="BH276"/>
  <c r="BF276"/>
  <c r="BE276"/>
  <c r="AA276"/>
  <c r="Y276"/>
  <c r="W276"/>
  <c r="BK276"/>
  <c r="N276"/>
  <c r="BG276"/>
  <c r="BI275"/>
  <c r="BH275"/>
  <c r="BF275"/>
  <c r="BE275"/>
  <c r="AA275"/>
  <c r="Y275"/>
  <c r="W275"/>
  <c r="BK275"/>
  <c r="N275"/>
  <c r="BG275"/>
  <c r="BI274"/>
  <c r="BH274"/>
  <c r="BF274"/>
  <c r="BE274"/>
  <c r="AA274"/>
  <c r="Y274"/>
  <c r="W274"/>
  <c r="BK274"/>
  <c r="N274"/>
  <c r="BG274"/>
  <c r="BI273"/>
  <c r="BH273"/>
  <c r="BF273"/>
  <c r="BE273"/>
  <c r="AA273"/>
  <c r="Y273"/>
  <c r="W273"/>
  <c r="BK273"/>
  <c r="N273"/>
  <c r="BG273"/>
  <c r="BI272"/>
  <c r="BH272"/>
  <c r="BF272"/>
  <c r="BE272"/>
  <c r="AA272"/>
  <c r="Y272"/>
  <c r="W272"/>
  <c r="BK272"/>
  <c r="N272"/>
  <c r="BG272"/>
  <c r="BI271"/>
  <c r="BH271"/>
  <c r="BF271"/>
  <c r="BE271"/>
  <c r="AA271"/>
  <c r="Y271"/>
  <c r="W271"/>
  <c r="BK271"/>
  <c r="N271"/>
  <c r="BG271"/>
  <c r="BI270"/>
  <c r="BH270"/>
  <c r="BF270"/>
  <c r="BE270"/>
  <c r="AA270"/>
  <c r="Y270"/>
  <c r="W270"/>
  <c r="BK270"/>
  <c r="N270"/>
  <c r="BG270"/>
  <c r="BI269"/>
  <c r="BH269"/>
  <c r="BF269"/>
  <c r="BE269"/>
  <c r="AA269"/>
  <c r="Y269"/>
  <c r="W269"/>
  <c r="BK269"/>
  <c r="N269"/>
  <c r="BG269"/>
  <c r="BI268"/>
  <c r="BH268"/>
  <c r="BF268"/>
  <c r="BE268"/>
  <c r="AA268"/>
  <c r="Y268"/>
  <c r="W268"/>
  <c r="BK268"/>
  <c r="N268"/>
  <c r="BG268"/>
  <c r="BI267"/>
  <c r="BH267"/>
  <c r="BF267"/>
  <c r="BE267"/>
  <c r="AA267"/>
  <c r="Y267"/>
  <c r="W267"/>
  <c r="BK267"/>
  <c r="N267"/>
  <c r="BG267"/>
  <c r="BI266"/>
  <c r="BH266"/>
  <c r="BF266"/>
  <c r="BE266"/>
  <c r="AA266"/>
  <c r="Y266"/>
  <c r="W266"/>
  <c r="BK266"/>
  <c r="N266"/>
  <c r="BG266"/>
  <c r="BI265"/>
  <c r="BH265"/>
  <c r="BF265"/>
  <c r="BE265"/>
  <c r="AA265"/>
  <c r="AA264"/>
  <c r="Y265"/>
  <c r="Y264"/>
  <c r="W265"/>
  <c r="W264"/>
  <c r="BK265"/>
  <c r="BK264"/>
  <c r="N264"/>
  <c r="N265"/>
  <c r="BG265"/>
  <c r="N106"/>
  <c r="BI263"/>
  <c r="BH263"/>
  <c r="BF263"/>
  <c r="BE263"/>
  <c r="AA263"/>
  <c r="Y263"/>
  <c r="W263"/>
  <c r="BK263"/>
  <c r="N263"/>
  <c r="BG263"/>
  <c r="BI262"/>
  <c r="BH262"/>
  <c r="BF262"/>
  <c r="BE262"/>
  <c r="AA262"/>
  <c r="Y262"/>
  <c r="W262"/>
  <c r="BK262"/>
  <c r="N262"/>
  <c r="BG262"/>
  <c r="BI261"/>
  <c r="BH261"/>
  <c r="BF261"/>
  <c r="BE261"/>
  <c r="AA261"/>
  <c r="Y261"/>
  <c r="W261"/>
  <c r="BK261"/>
  <c r="N261"/>
  <c r="BG261"/>
  <c r="BI260"/>
  <c r="BH260"/>
  <c r="BF260"/>
  <c r="BE260"/>
  <c r="AA260"/>
  <c r="Y260"/>
  <c r="W260"/>
  <c r="BK260"/>
  <c r="N260"/>
  <c r="BG260"/>
  <c r="BI259"/>
  <c r="BH259"/>
  <c r="BF259"/>
  <c r="BE259"/>
  <c r="AA259"/>
  <c r="Y259"/>
  <c r="W259"/>
  <c r="BK259"/>
  <c r="N259"/>
  <c r="BG259"/>
  <c r="BI258"/>
  <c r="BH258"/>
  <c r="BF258"/>
  <c r="BE258"/>
  <c r="AA258"/>
  <c r="Y258"/>
  <c r="W258"/>
  <c r="BK258"/>
  <c r="N258"/>
  <c r="BG258"/>
  <c r="BI257"/>
  <c r="BH257"/>
  <c r="BF257"/>
  <c r="BE257"/>
  <c r="AA257"/>
  <c r="Y257"/>
  <c r="W257"/>
  <c r="BK257"/>
  <c r="N257"/>
  <c r="BG257"/>
  <c r="BI256"/>
  <c r="BH256"/>
  <c r="BF256"/>
  <c r="BE256"/>
  <c r="AA256"/>
  <c r="AA255"/>
  <c r="Y256"/>
  <c r="Y255"/>
  <c r="W256"/>
  <c r="W255"/>
  <c r="BK256"/>
  <c r="BK255"/>
  <c r="N255"/>
  <c r="N256"/>
  <c r="BG256"/>
  <c r="N105"/>
  <c r="BI254"/>
  <c r="BH254"/>
  <c r="BF254"/>
  <c r="BE254"/>
  <c r="AA254"/>
  <c r="Y254"/>
  <c r="W254"/>
  <c r="BK254"/>
  <c r="N254"/>
  <c r="BG254"/>
  <c r="BI253"/>
  <c r="BH253"/>
  <c r="BF253"/>
  <c r="BE253"/>
  <c r="AA253"/>
  <c r="Y253"/>
  <c r="W253"/>
  <c r="BK253"/>
  <c r="N253"/>
  <c r="BG253"/>
  <c r="BI252"/>
  <c r="BH252"/>
  <c r="BF252"/>
  <c r="BE252"/>
  <c r="AA252"/>
  <c r="Y252"/>
  <c r="W252"/>
  <c r="BK252"/>
  <c r="N252"/>
  <c r="BG252"/>
  <c r="BI251"/>
  <c r="BH251"/>
  <c r="BF251"/>
  <c r="BE251"/>
  <c r="AA251"/>
  <c r="Y251"/>
  <c r="W251"/>
  <c r="BK251"/>
  <c r="N251"/>
  <c r="BG251"/>
  <c r="BI250"/>
  <c r="BH250"/>
  <c r="BF250"/>
  <c r="BE250"/>
  <c r="AA250"/>
  <c r="Y250"/>
  <c r="W250"/>
  <c r="BK250"/>
  <c r="N250"/>
  <c r="BG250"/>
  <c r="BI249"/>
  <c r="BH249"/>
  <c r="BF249"/>
  <c r="BE249"/>
  <c r="AA249"/>
  <c r="Y249"/>
  <c r="W249"/>
  <c r="BK249"/>
  <c r="N249"/>
  <c r="BG249"/>
  <c r="BI248"/>
  <c r="BH248"/>
  <c r="BF248"/>
  <c r="BE248"/>
  <c r="AA248"/>
  <c r="Y248"/>
  <c r="W248"/>
  <c r="BK248"/>
  <c r="N248"/>
  <c r="BG248"/>
  <c r="BI247"/>
  <c r="BH247"/>
  <c r="BF247"/>
  <c r="BE247"/>
  <c r="AA247"/>
  <c r="Y247"/>
  <c r="W247"/>
  <c r="BK247"/>
  <c r="N247"/>
  <c r="BG247"/>
  <c r="BI246"/>
  <c r="BH246"/>
  <c r="BF246"/>
  <c r="BE246"/>
  <c r="AA246"/>
  <c r="Y246"/>
  <c r="W246"/>
  <c r="BK246"/>
  <c r="N246"/>
  <c r="BG246"/>
  <c r="BI245"/>
  <c r="BH245"/>
  <c r="BF245"/>
  <c r="BE245"/>
  <c r="AA245"/>
  <c r="Y245"/>
  <c r="W245"/>
  <c r="BK245"/>
  <c r="N245"/>
  <c r="BG245"/>
  <c r="BI244"/>
  <c r="BH244"/>
  <c r="BF244"/>
  <c r="BE244"/>
  <c r="AA244"/>
  <c r="Y244"/>
  <c r="W244"/>
  <c r="BK244"/>
  <c r="N244"/>
  <c r="BG244"/>
  <c r="BI243"/>
  <c r="BH243"/>
  <c r="BF243"/>
  <c r="BE243"/>
  <c r="AA243"/>
  <c r="Y243"/>
  <c r="W243"/>
  <c r="BK243"/>
  <c r="N243"/>
  <c r="BG243"/>
  <c r="BI242"/>
  <c r="BH242"/>
  <c r="BF242"/>
  <c r="BE242"/>
  <c r="AA242"/>
  <c r="Y242"/>
  <c r="W242"/>
  <c r="BK242"/>
  <c r="N242"/>
  <c r="BG242"/>
  <c r="BI241"/>
  <c r="BH241"/>
  <c r="BF241"/>
  <c r="BE241"/>
  <c r="AA241"/>
  <c r="Y241"/>
  <c r="W241"/>
  <c r="BK241"/>
  <c r="N241"/>
  <c r="BG241"/>
  <c r="BI240"/>
  <c r="BH240"/>
  <c r="BF240"/>
  <c r="BE240"/>
  <c r="AA240"/>
  <c r="Y240"/>
  <c r="W240"/>
  <c r="BK240"/>
  <c r="N240"/>
  <c r="BG240"/>
  <c r="BI239"/>
  <c r="BH239"/>
  <c r="BF239"/>
  <c r="BE239"/>
  <c r="AA239"/>
  <c r="Y239"/>
  <c r="W239"/>
  <c r="BK239"/>
  <c r="N239"/>
  <c r="BG239"/>
  <c r="BI238"/>
  <c r="BH238"/>
  <c r="BF238"/>
  <c r="BE238"/>
  <c r="AA238"/>
  <c r="AA237"/>
  <c r="Y238"/>
  <c r="Y237"/>
  <c r="W238"/>
  <c r="W237"/>
  <c r="BK238"/>
  <c r="BK237"/>
  <c r="N237"/>
  <c r="N238"/>
  <c r="BG238"/>
  <c r="N104"/>
  <c r="BI236"/>
  <c r="BH236"/>
  <c r="BF236"/>
  <c r="BE236"/>
  <c r="AA236"/>
  <c r="Y236"/>
  <c r="W236"/>
  <c r="BK236"/>
  <c r="N236"/>
  <c r="BG236"/>
  <c r="BI235"/>
  <c r="BH235"/>
  <c r="BF235"/>
  <c r="BE235"/>
  <c r="AA235"/>
  <c r="Y235"/>
  <c r="W235"/>
  <c r="BK235"/>
  <c r="N235"/>
  <c r="BG235"/>
  <c r="BI234"/>
  <c r="BH234"/>
  <c r="BF234"/>
  <c r="BE234"/>
  <c r="AA234"/>
  <c r="Y234"/>
  <c r="W234"/>
  <c r="BK234"/>
  <c r="N234"/>
  <c r="BG234"/>
  <c r="BI233"/>
  <c r="BH233"/>
  <c r="BF233"/>
  <c r="BE233"/>
  <c r="AA233"/>
  <c r="Y233"/>
  <c r="W233"/>
  <c r="BK233"/>
  <c r="N233"/>
  <c r="BG233"/>
  <c r="BI232"/>
  <c r="BH232"/>
  <c r="BF232"/>
  <c r="BE232"/>
  <c r="AA232"/>
  <c r="AA231"/>
  <c r="AA230"/>
  <c r="Y232"/>
  <c r="Y231"/>
  <c r="Y230"/>
  <c r="W232"/>
  <c r="W231"/>
  <c r="W230"/>
  <c r="BK232"/>
  <c r="BK231"/>
  <c r="N231"/>
  <c r="BK230"/>
  <c r="N230"/>
  <c r="N232"/>
  <c r="BG232"/>
  <c r="N103"/>
  <c r="N102"/>
  <c r="BI229"/>
  <c r="BH229"/>
  <c r="BF229"/>
  <c r="BE229"/>
  <c r="AA229"/>
  <c r="AA228"/>
  <c r="Y229"/>
  <c r="Y228"/>
  <c r="W229"/>
  <c r="W228"/>
  <c r="BK229"/>
  <c r="BK228"/>
  <c r="N228"/>
  <c r="N229"/>
  <c r="BG229"/>
  <c r="N101"/>
  <c r="BI227"/>
  <c r="BH227"/>
  <c r="BF227"/>
  <c r="BE227"/>
  <c r="AA227"/>
  <c r="Y227"/>
  <c r="W227"/>
  <c r="BK227"/>
  <c r="N227"/>
  <c r="BG227"/>
  <c r="BI226"/>
  <c r="BH226"/>
  <c r="BF226"/>
  <c r="BE226"/>
  <c r="AA226"/>
  <c r="Y226"/>
  <c r="W226"/>
  <c r="BK226"/>
  <c r="N226"/>
  <c r="BG226"/>
  <c r="BI225"/>
  <c r="BH225"/>
  <c r="BF225"/>
  <c r="BE225"/>
  <c r="AA225"/>
  <c r="Y225"/>
  <c r="W225"/>
  <c r="BK225"/>
  <c r="N225"/>
  <c r="BG225"/>
  <c r="BI224"/>
  <c r="BH224"/>
  <c r="BF224"/>
  <c r="BE224"/>
  <c r="AA224"/>
  <c r="AA223"/>
  <c r="Y224"/>
  <c r="Y223"/>
  <c r="W224"/>
  <c r="W223"/>
  <c r="BK224"/>
  <c r="BK223"/>
  <c r="N223"/>
  <c r="N224"/>
  <c r="BG224"/>
  <c r="N100"/>
  <c r="BI222"/>
  <c r="BH222"/>
  <c r="BF222"/>
  <c r="BE222"/>
  <c r="AA222"/>
  <c r="Y222"/>
  <c r="W222"/>
  <c r="BK222"/>
  <c r="N222"/>
  <c r="BG222"/>
  <c r="BI221"/>
  <c r="BH221"/>
  <c r="BF221"/>
  <c r="BE221"/>
  <c r="AA221"/>
  <c r="Y221"/>
  <c r="W221"/>
  <c r="BK221"/>
  <c r="N221"/>
  <c r="BG221"/>
  <c r="BI220"/>
  <c r="BH220"/>
  <c r="BF220"/>
  <c r="BE220"/>
  <c r="AA220"/>
  <c r="AA219"/>
  <c r="Y220"/>
  <c r="Y219"/>
  <c r="W220"/>
  <c r="W219"/>
  <c r="BK220"/>
  <c r="BK219"/>
  <c r="N219"/>
  <c r="N220"/>
  <c r="BG220"/>
  <c r="N99"/>
  <c r="BI218"/>
  <c r="BH218"/>
  <c r="BF218"/>
  <c r="BE218"/>
  <c r="AA218"/>
  <c r="Y218"/>
  <c r="W218"/>
  <c r="BK218"/>
  <c r="N218"/>
  <c r="BG218"/>
  <c r="BI217"/>
  <c r="BH217"/>
  <c r="BF217"/>
  <c r="BE217"/>
  <c r="AA217"/>
  <c r="Y217"/>
  <c r="W217"/>
  <c r="BK217"/>
  <c r="N217"/>
  <c r="BG217"/>
  <c r="BI216"/>
  <c r="BH216"/>
  <c r="BF216"/>
  <c r="BE216"/>
  <c r="AA216"/>
  <c r="Y216"/>
  <c r="W216"/>
  <c r="BK216"/>
  <c r="N216"/>
  <c r="BG216"/>
  <c r="BI215"/>
  <c r="BH215"/>
  <c r="BF215"/>
  <c r="BE215"/>
  <c r="AA215"/>
  <c r="Y215"/>
  <c r="W215"/>
  <c r="BK215"/>
  <c r="N215"/>
  <c r="BG215"/>
  <c r="BI214"/>
  <c r="BH214"/>
  <c r="BF214"/>
  <c r="BE214"/>
  <c r="AA214"/>
  <c r="Y214"/>
  <c r="W214"/>
  <c r="BK214"/>
  <c r="N214"/>
  <c r="BG214"/>
  <c r="BI213"/>
  <c r="BH213"/>
  <c r="BF213"/>
  <c r="BE213"/>
  <c r="AA213"/>
  <c r="Y213"/>
  <c r="W213"/>
  <c r="BK213"/>
  <c r="N213"/>
  <c r="BG213"/>
  <c r="BI212"/>
  <c r="BH212"/>
  <c r="BF212"/>
  <c r="BE212"/>
  <c r="AA212"/>
  <c r="Y212"/>
  <c r="W212"/>
  <c r="BK212"/>
  <c r="N212"/>
  <c r="BG212"/>
  <c r="BI211"/>
  <c r="BH211"/>
  <c r="BF211"/>
  <c r="BE211"/>
  <c r="AA211"/>
  <c r="Y211"/>
  <c r="W211"/>
  <c r="BK211"/>
  <c r="N211"/>
  <c r="BG211"/>
  <c r="BI210"/>
  <c r="BH210"/>
  <c r="BF210"/>
  <c r="BE210"/>
  <c r="AA210"/>
  <c r="Y210"/>
  <c r="W210"/>
  <c r="BK210"/>
  <c r="N210"/>
  <c r="BG210"/>
  <c r="BI209"/>
  <c r="BH209"/>
  <c r="BF209"/>
  <c r="BE209"/>
  <c r="AA209"/>
  <c r="Y209"/>
  <c r="W209"/>
  <c r="BK209"/>
  <c r="N209"/>
  <c r="BG209"/>
  <c r="BI208"/>
  <c r="BH208"/>
  <c r="BF208"/>
  <c r="BE208"/>
  <c r="AA208"/>
  <c r="Y208"/>
  <c r="W208"/>
  <c r="BK208"/>
  <c r="N208"/>
  <c r="BG208"/>
  <c r="BI207"/>
  <c r="BH207"/>
  <c r="BF207"/>
  <c r="BE207"/>
  <c r="AA207"/>
  <c r="Y207"/>
  <c r="W207"/>
  <c r="BK207"/>
  <c r="N207"/>
  <c r="BG207"/>
  <c r="BI206"/>
  <c r="BH206"/>
  <c r="BF206"/>
  <c r="BE206"/>
  <c r="AA206"/>
  <c r="AA205"/>
  <c r="Y206"/>
  <c r="Y205"/>
  <c r="W206"/>
  <c r="W205"/>
  <c r="BK206"/>
  <c r="BK205"/>
  <c r="N205"/>
  <c r="N206"/>
  <c r="BG206"/>
  <c r="N98"/>
  <c r="BI204"/>
  <c r="BH204"/>
  <c r="BF204"/>
  <c r="BE204"/>
  <c r="AA204"/>
  <c r="AA203"/>
  <c r="Y204"/>
  <c r="Y203"/>
  <c r="W204"/>
  <c r="W203"/>
  <c r="BK204"/>
  <c r="BK203"/>
  <c r="N203"/>
  <c r="N204"/>
  <c r="BG204"/>
  <c r="N97"/>
  <c r="BI202"/>
  <c r="BH202"/>
  <c r="BF202"/>
  <c r="BE202"/>
  <c r="AA202"/>
  <c r="Y202"/>
  <c r="W202"/>
  <c r="BK202"/>
  <c r="N202"/>
  <c r="BG202"/>
  <c r="BI201"/>
  <c r="BH201"/>
  <c r="BF201"/>
  <c r="BE201"/>
  <c r="AA201"/>
  <c r="Y201"/>
  <c r="W201"/>
  <c r="BK201"/>
  <c r="N201"/>
  <c r="BG201"/>
  <c r="BI200"/>
  <c r="BH200"/>
  <c r="BF200"/>
  <c r="BE200"/>
  <c r="AA200"/>
  <c r="Y200"/>
  <c r="W200"/>
  <c r="BK200"/>
  <c r="N200"/>
  <c r="BG200"/>
  <c r="BI199"/>
  <c r="BH199"/>
  <c r="BF199"/>
  <c r="BE199"/>
  <c r="AA199"/>
  <c r="Y199"/>
  <c r="W199"/>
  <c r="BK199"/>
  <c r="N199"/>
  <c r="BG199"/>
  <c r="BI198"/>
  <c r="BH198"/>
  <c r="BF198"/>
  <c r="BE198"/>
  <c r="AA198"/>
  <c r="Y198"/>
  <c r="W198"/>
  <c r="BK198"/>
  <c r="N198"/>
  <c r="BG198"/>
  <c r="BI197"/>
  <c r="BH197"/>
  <c r="BF197"/>
  <c r="BE197"/>
  <c r="AA197"/>
  <c r="Y197"/>
  <c r="W197"/>
  <c r="BK197"/>
  <c r="N197"/>
  <c r="BG197"/>
  <c r="BI196"/>
  <c r="BH196"/>
  <c r="BF196"/>
  <c r="BE196"/>
  <c r="AA196"/>
  <c r="Y196"/>
  <c r="W196"/>
  <c r="BK196"/>
  <c r="N196"/>
  <c r="BG196"/>
  <c r="BI195"/>
  <c r="BH195"/>
  <c r="BF195"/>
  <c r="BE195"/>
  <c r="AA195"/>
  <c r="Y195"/>
  <c r="W195"/>
  <c r="BK195"/>
  <c r="N195"/>
  <c r="BG195"/>
  <c r="BI194"/>
  <c r="BH194"/>
  <c r="BF194"/>
  <c r="BE194"/>
  <c r="AA194"/>
  <c r="Y194"/>
  <c r="W194"/>
  <c r="BK194"/>
  <c r="N194"/>
  <c r="BG194"/>
  <c r="BI193"/>
  <c r="BH193"/>
  <c r="BF193"/>
  <c r="BE193"/>
  <c r="AA193"/>
  <c r="Y193"/>
  <c r="W193"/>
  <c r="BK193"/>
  <c r="N193"/>
  <c r="BG193"/>
  <c r="BI192"/>
  <c r="BH192"/>
  <c r="BF192"/>
  <c r="BE192"/>
  <c r="AA192"/>
  <c r="Y192"/>
  <c r="W192"/>
  <c r="BK192"/>
  <c r="N192"/>
  <c r="BG192"/>
  <c r="BI191"/>
  <c r="BH191"/>
  <c r="BF191"/>
  <c r="BE191"/>
  <c r="AA191"/>
  <c r="Y191"/>
  <c r="W191"/>
  <c r="BK191"/>
  <c r="N191"/>
  <c r="BG191"/>
  <c r="BI190"/>
  <c r="BH190"/>
  <c r="BF190"/>
  <c r="BE190"/>
  <c r="AA190"/>
  <c r="Y190"/>
  <c r="W190"/>
  <c r="BK190"/>
  <c r="N190"/>
  <c r="BG190"/>
  <c r="BI189"/>
  <c r="BH189"/>
  <c r="BF189"/>
  <c r="BE189"/>
  <c r="AA189"/>
  <c r="AA188"/>
  <c r="Y189"/>
  <c r="Y188"/>
  <c r="W189"/>
  <c r="W188"/>
  <c r="BK189"/>
  <c r="BK188"/>
  <c r="N188"/>
  <c r="N189"/>
  <c r="BG189"/>
  <c r="N96"/>
  <c r="BI187"/>
  <c r="BH187"/>
  <c r="BF187"/>
  <c r="BE187"/>
  <c r="AA187"/>
  <c r="Y187"/>
  <c r="W187"/>
  <c r="BK187"/>
  <c r="N187"/>
  <c r="BG187"/>
  <c r="BI186"/>
  <c r="BH186"/>
  <c r="BF186"/>
  <c r="BE186"/>
  <c r="AA186"/>
  <c r="Y186"/>
  <c r="W186"/>
  <c r="BK186"/>
  <c r="N186"/>
  <c r="BG186"/>
  <c r="BI185"/>
  <c r="BH185"/>
  <c r="BF185"/>
  <c r="BE185"/>
  <c r="AA185"/>
  <c r="Y185"/>
  <c r="W185"/>
  <c r="BK185"/>
  <c r="N185"/>
  <c r="BG185"/>
  <c r="BI184"/>
  <c r="BH184"/>
  <c r="BF184"/>
  <c r="BE184"/>
  <c r="AA184"/>
  <c r="Y184"/>
  <c r="W184"/>
  <c r="BK184"/>
  <c r="N184"/>
  <c r="BG184"/>
  <c r="BI183"/>
  <c r="BH183"/>
  <c r="BF183"/>
  <c r="BE183"/>
  <c r="AA183"/>
  <c r="Y183"/>
  <c r="W183"/>
  <c r="BK183"/>
  <c r="N183"/>
  <c r="BG183"/>
  <c r="BI182"/>
  <c r="BH182"/>
  <c r="BF182"/>
  <c r="BE182"/>
  <c r="AA182"/>
  <c r="Y182"/>
  <c r="W182"/>
  <c r="BK182"/>
  <c r="N182"/>
  <c r="BG182"/>
  <c r="BI181"/>
  <c r="BH181"/>
  <c r="BF181"/>
  <c r="BE181"/>
  <c r="AA181"/>
  <c r="Y181"/>
  <c r="W181"/>
  <c r="BK181"/>
  <c r="N181"/>
  <c r="BG181"/>
  <c r="BI180"/>
  <c r="BH180"/>
  <c r="BF180"/>
  <c r="BE180"/>
  <c r="AA180"/>
  <c r="AA179"/>
  <c r="Y180"/>
  <c r="Y179"/>
  <c r="W180"/>
  <c r="W179"/>
  <c r="BK180"/>
  <c r="BK179"/>
  <c r="N179"/>
  <c r="N180"/>
  <c r="BG180"/>
  <c r="N95"/>
  <c r="BI178"/>
  <c r="BH178"/>
  <c r="BF178"/>
  <c r="BE178"/>
  <c r="AA178"/>
  <c r="Y178"/>
  <c r="W178"/>
  <c r="BK178"/>
  <c r="N178"/>
  <c r="BG178"/>
  <c r="BI177"/>
  <c r="BH177"/>
  <c r="BF177"/>
  <c r="BE177"/>
  <c r="AA177"/>
  <c r="Y177"/>
  <c r="W177"/>
  <c r="BK177"/>
  <c r="N177"/>
  <c r="BG177"/>
  <c r="BI176"/>
  <c r="BH176"/>
  <c r="BF176"/>
  <c r="BE176"/>
  <c r="AA176"/>
  <c r="Y176"/>
  <c r="W176"/>
  <c r="BK176"/>
  <c r="N176"/>
  <c r="BG176"/>
  <c r="BI175"/>
  <c r="BH175"/>
  <c r="BF175"/>
  <c r="BE175"/>
  <c r="AA175"/>
  <c r="Y175"/>
  <c r="W175"/>
  <c r="BK175"/>
  <c r="N175"/>
  <c r="BG175"/>
  <c r="BI174"/>
  <c r="BH174"/>
  <c r="BF174"/>
  <c r="BE174"/>
  <c r="AA174"/>
  <c r="AA173"/>
  <c r="Y174"/>
  <c r="Y173"/>
  <c r="W174"/>
  <c r="W173"/>
  <c r="BK174"/>
  <c r="BK173"/>
  <c r="N173"/>
  <c r="N174"/>
  <c r="BG174"/>
  <c r="N94"/>
  <c r="BI172"/>
  <c r="BH172"/>
  <c r="BF172"/>
  <c r="BE172"/>
  <c r="AA172"/>
  <c r="Y172"/>
  <c r="W172"/>
  <c r="BK172"/>
  <c r="N172"/>
  <c r="BG172"/>
  <c r="BI171"/>
  <c r="BH171"/>
  <c r="BF171"/>
  <c r="BE171"/>
  <c r="AA171"/>
  <c r="Y171"/>
  <c r="W171"/>
  <c r="BK171"/>
  <c r="N171"/>
  <c r="BG171"/>
  <c r="BI170"/>
  <c r="BH170"/>
  <c r="BF170"/>
  <c r="BE170"/>
  <c r="AA170"/>
  <c r="Y170"/>
  <c r="W170"/>
  <c r="BK170"/>
  <c r="N170"/>
  <c r="BG170"/>
  <c r="BI169"/>
  <c r="BH169"/>
  <c r="BF169"/>
  <c r="BE169"/>
  <c r="AA169"/>
  <c r="Y169"/>
  <c r="W169"/>
  <c r="BK169"/>
  <c r="N169"/>
  <c r="BG169"/>
  <c r="BI168"/>
  <c r="BH168"/>
  <c r="BF168"/>
  <c r="BE168"/>
  <c r="AA168"/>
  <c r="Y168"/>
  <c r="W168"/>
  <c r="BK168"/>
  <c r="N168"/>
  <c r="BG168"/>
  <c r="BI167"/>
  <c r="BH167"/>
  <c r="BF167"/>
  <c r="BE167"/>
  <c r="AA167"/>
  <c r="Y167"/>
  <c r="W167"/>
  <c r="BK167"/>
  <c r="N167"/>
  <c r="BG167"/>
  <c r="BI166"/>
  <c r="BH166"/>
  <c r="BF166"/>
  <c r="BE166"/>
  <c r="AA166"/>
  <c r="Y166"/>
  <c r="W166"/>
  <c r="BK166"/>
  <c r="N166"/>
  <c r="BG166"/>
  <c r="BI165"/>
  <c r="BH165"/>
  <c r="BF165"/>
  <c r="BE165"/>
  <c r="AA165"/>
  <c r="AA164"/>
  <c r="Y165"/>
  <c r="Y164"/>
  <c r="W165"/>
  <c r="W164"/>
  <c r="BK165"/>
  <c r="BK164"/>
  <c r="N164"/>
  <c r="N165"/>
  <c r="BG165"/>
  <c r="N93"/>
  <c r="BI163"/>
  <c r="BH163"/>
  <c r="BF163"/>
  <c r="BE163"/>
  <c r="AA163"/>
  <c r="Y163"/>
  <c r="W163"/>
  <c r="BK163"/>
  <c r="N163"/>
  <c r="BG163"/>
  <c r="BI162"/>
  <c r="BH162"/>
  <c r="BF162"/>
  <c r="BE162"/>
  <c r="AA162"/>
  <c r="Y162"/>
  <c r="W162"/>
  <c r="BK162"/>
  <c r="N162"/>
  <c r="BG162"/>
  <c r="BI161"/>
  <c r="BH161"/>
  <c r="BF161"/>
  <c r="BE161"/>
  <c r="AA161"/>
  <c r="Y161"/>
  <c r="W161"/>
  <c r="BK161"/>
  <c r="N161"/>
  <c r="BG161"/>
  <c r="BI160"/>
  <c r="BH160"/>
  <c r="BF160"/>
  <c r="BE160"/>
  <c r="AA160"/>
  <c r="Y160"/>
  <c r="W160"/>
  <c r="BK160"/>
  <c r="N160"/>
  <c r="BG160"/>
  <c r="BI159"/>
  <c r="BH159"/>
  <c r="BF159"/>
  <c r="BE159"/>
  <c r="AA159"/>
  <c r="Y159"/>
  <c r="W159"/>
  <c r="BK159"/>
  <c r="N159"/>
  <c r="BG159"/>
  <c r="BI158"/>
  <c r="BH158"/>
  <c r="BF158"/>
  <c r="BE158"/>
  <c r="AA158"/>
  <c r="Y158"/>
  <c r="W158"/>
  <c r="BK158"/>
  <c r="N158"/>
  <c r="BG158"/>
  <c r="BI157"/>
  <c r="BH157"/>
  <c r="BF157"/>
  <c r="BE157"/>
  <c r="AA157"/>
  <c r="Y157"/>
  <c r="W157"/>
  <c r="BK157"/>
  <c r="N157"/>
  <c r="BG157"/>
  <c r="BI156"/>
  <c r="BH156"/>
  <c r="BF156"/>
  <c r="BE156"/>
  <c r="AA156"/>
  <c r="Y156"/>
  <c r="W156"/>
  <c r="BK156"/>
  <c r="N156"/>
  <c r="BG156"/>
  <c r="BI155"/>
  <c r="BH155"/>
  <c r="BF155"/>
  <c r="BE155"/>
  <c r="AA155"/>
  <c r="Y155"/>
  <c r="W155"/>
  <c r="BK155"/>
  <c r="N155"/>
  <c r="BG155"/>
  <c r="BI154"/>
  <c r="BH154"/>
  <c r="BF154"/>
  <c r="BE154"/>
  <c r="AA154"/>
  <c r="Y154"/>
  <c r="W154"/>
  <c r="BK154"/>
  <c r="N154"/>
  <c r="BG154"/>
  <c r="BI153"/>
  <c r="BH153"/>
  <c r="BF153"/>
  <c r="BE153"/>
  <c r="AA153"/>
  <c r="Y153"/>
  <c r="W153"/>
  <c r="BK153"/>
  <c r="N153"/>
  <c r="BG153"/>
  <c r="BI152"/>
  <c r="BH152"/>
  <c r="BF152"/>
  <c r="BE152"/>
  <c r="AA152"/>
  <c r="Y152"/>
  <c r="W152"/>
  <c r="BK152"/>
  <c r="N152"/>
  <c r="BG152"/>
  <c r="BI151"/>
  <c r="BH151"/>
  <c r="BF151"/>
  <c r="BE151"/>
  <c r="AA151"/>
  <c r="Y151"/>
  <c r="W151"/>
  <c r="BK151"/>
  <c r="N151"/>
  <c r="BG151"/>
  <c r="BI150"/>
  <c r="BH150"/>
  <c r="BF150"/>
  <c r="BE150"/>
  <c r="AA150"/>
  <c r="Y150"/>
  <c r="W150"/>
  <c r="BK150"/>
  <c r="N150"/>
  <c r="BG150"/>
  <c r="BI149"/>
  <c r="BH149"/>
  <c r="BF149"/>
  <c r="BE149"/>
  <c r="AA149"/>
  <c r="AA148"/>
  <c r="AA147"/>
  <c r="AA146"/>
  <c r="Y149"/>
  <c r="Y148"/>
  <c r="Y147"/>
  <c r="Y146"/>
  <c r="W149"/>
  <c r="W148"/>
  <c r="W147"/>
  <c r="W146"/>
  <c i="1" r="AU91"/>
  <c i="2" r="BK149"/>
  <c r="BK148"/>
  <c r="N148"/>
  <c r="BK147"/>
  <c r="N147"/>
  <c r="BK146"/>
  <c r="N146"/>
  <c r="N90"/>
  <c r="N149"/>
  <c r="BG149"/>
  <c r="N92"/>
  <c r="N91"/>
  <c r="M142"/>
  <c r="F142"/>
  <c r="F140"/>
  <c r="F138"/>
  <c r="BI125"/>
  <c r="BH125"/>
  <c r="BF125"/>
  <c r="BE125"/>
  <c r="N125"/>
  <c r="BG125"/>
  <c r="BI124"/>
  <c r="BH124"/>
  <c r="BF124"/>
  <c r="BE124"/>
  <c r="N124"/>
  <c r="BG124"/>
  <c r="BI123"/>
  <c r="BH123"/>
  <c r="BF123"/>
  <c r="BE123"/>
  <c r="N123"/>
  <c r="BG123"/>
  <c r="BI122"/>
  <c r="BH122"/>
  <c r="BF122"/>
  <c r="BE122"/>
  <c r="N122"/>
  <c r="BG122"/>
  <c r="BI121"/>
  <c r="BH121"/>
  <c r="BF121"/>
  <c r="BE121"/>
  <c r="N121"/>
  <c r="BG121"/>
  <c r="BI120"/>
  <c r="H38"/>
  <c i="1" r="BD91"/>
  <c i="2" r="BH120"/>
  <c r="H37"/>
  <c i="1" r="BC91"/>
  <c i="2" r="BF120"/>
  <c r="M35"/>
  <c i="1" r="AW91"/>
  <c i="2" r="H35"/>
  <c i="1" r="BA91"/>
  <c i="2" r="BE120"/>
  <c r="M34"/>
  <c i="1" r="AV91"/>
  <c i="2" r="H34"/>
  <c i="1" r="AZ91"/>
  <c i="2" r="N120"/>
  <c r="N119"/>
  <c r="L127"/>
  <c r="BG120"/>
  <c r="H36"/>
  <c i="1" r="BB91"/>
  <c i="2" r="M30"/>
  <c i="1" r="AS91"/>
  <c i="2" r="M29"/>
  <c r="M85"/>
  <c r="F85"/>
  <c r="F83"/>
  <c r="F81"/>
  <c r="M32"/>
  <c i="1" r="AG91"/>
  <c i="2" r="L40"/>
  <c r="O23"/>
  <c r="E23"/>
  <c r="M143"/>
  <c r="M86"/>
  <c r="O22"/>
  <c r="O17"/>
  <c r="E17"/>
  <c r="F143"/>
  <c r="F86"/>
  <c r="O16"/>
  <c r="O11"/>
  <c r="M140"/>
  <c r="M83"/>
  <c r="F6"/>
  <c r="F135"/>
  <c r="F78"/>
  <c i="1" r="CK120"/>
  <c r="CJ120"/>
  <c r="CI120"/>
  <c r="CC120"/>
  <c r="CH120"/>
  <c r="CB120"/>
  <c r="CG120"/>
  <c r="CA120"/>
  <c r="CF120"/>
  <c r="BZ120"/>
  <c r="CE120"/>
  <c r="CK119"/>
  <c r="CJ119"/>
  <c r="CI119"/>
  <c r="CC119"/>
  <c r="CH119"/>
  <c r="CB119"/>
  <c r="CG119"/>
  <c r="CA119"/>
  <c r="CF119"/>
  <c r="BZ119"/>
  <c r="CE119"/>
  <c r="CK118"/>
  <c r="CJ118"/>
  <c r="CI118"/>
  <c r="CC118"/>
  <c r="CH118"/>
  <c r="CB118"/>
  <c r="CG118"/>
  <c r="CA118"/>
  <c r="CF118"/>
  <c r="BZ118"/>
  <c r="CE118"/>
  <c r="CK117"/>
  <c r="CJ117"/>
  <c r="CI117"/>
  <c r="CH117"/>
  <c r="CG117"/>
  <c r="CF117"/>
  <c r="BZ117"/>
  <c r="CE117"/>
  <c r="BD113"/>
  <c r="BC113"/>
  <c r="BB113"/>
  <c r="BA113"/>
  <c r="AZ113"/>
  <c r="AY113"/>
  <c r="AX113"/>
  <c r="AW113"/>
  <c r="AV113"/>
  <c r="AU113"/>
  <c r="AT113"/>
  <c r="AS113"/>
  <c r="AG113"/>
  <c r="BD109"/>
  <c r="BC109"/>
  <c r="BB109"/>
  <c r="BA109"/>
  <c r="AZ109"/>
  <c r="AY109"/>
  <c r="AX109"/>
  <c r="AW109"/>
  <c r="AV109"/>
  <c r="AU109"/>
  <c r="AT109"/>
  <c r="AS109"/>
  <c r="AG109"/>
  <c r="BD107"/>
  <c r="BC107"/>
  <c r="BB107"/>
  <c r="BA107"/>
  <c r="AZ107"/>
  <c r="AY107"/>
  <c r="AX107"/>
  <c r="AW107"/>
  <c r="AV107"/>
  <c r="AU107"/>
  <c r="AT107"/>
  <c r="AS107"/>
  <c r="AG107"/>
  <c r="BD106"/>
  <c r="BC106"/>
  <c r="BB106"/>
  <c r="BA106"/>
  <c r="AZ106"/>
  <c r="AY106"/>
  <c r="AX106"/>
  <c r="AW106"/>
  <c r="AV106"/>
  <c r="AU106"/>
  <c r="AT106"/>
  <c r="AS106"/>
  <c r="AG106"/>
  <c r="BD105"/>
  <c r="BC105"/>
  <c r="BB105"/>
  <c r="BA105"/>
  <c r="AZ105"/>
  <c r="AY105"/>
  <c r="AX105"/>
  <c r="AW105"/>
  <c r="AV105"/>
  <c r="AU105"/>
  <c r="AT105"/>
  <c r="AS105"/>
  <c r="AG105"/>
  <c r="BD103"/>
  <c r="BC103"/>
  <c r="BB103"/>
  <c r="BA103"/>
  <c r="AZ103"/>
  <c r="AY103"/>
  <c r="AX103"/>
  <c r="AW103"/>
  <c r="AV103"/>
  <c r="AU103"/>
  <c r="AT103"/>
  <c r="AS103"/>
  <c r="AG103"/>
  <c r="BD99"/>
  <c r="BC99"/>
  <c r="BB99"/>
  <c r="BA99"/>
  <c r="AZ99"/>
  <c r="AY99"/>
  <c r="AX99"/>
  <c r="AW99"/>
  <c r="AV99"/>
  <c r="AU99"/>
  <c r="AT99"/>
  <c r="AS99"/>
  <c r="AG99"/>
  <c r="BD98"/>
  <c r="BC98"/>
  <c r="BB98"/>
  <c r="BA98"/>
  <c r="AZ98"/>
  <c r="AY98"/>
  <c r="AX98"/>
  <c r="AW98"/>
  <c r="AV98"/>
  <c r="AU98"/>
  <c r="AT98"/>
  <c r="AS98"/>
  <c r="AG98"/>
  <c r="BD96"/>
  <c r="BC96"/>
  <c r="BB96"/>
  <c r="BA96"/>
  <c r="AZ96"/>
  <c r="AY96"/>
  <c r="AX96"/>
  <c r="AW96"/>
  <c r="AV96"/>
  <c r="AU96"/>
  <c r="AT96"/>
  <c r="AS96"/>
  <c r="AG96"/>
  <c r="BD92"/>
  <c r="BC92"/>
  <c r="BB92"/>
  <c r="BA92"/>
  <c r="AZ92"/>
  <c r="AY92"/>
  <c r="AX92"/>
  <c r="AW92"/>
  <c r="AV92"/>
  <c r="AU92"/>
  <c r="AT92"/>
  <c r="AS92"/>
  <c r="AG92"/>
  <c r="BD90"/>
  <c r="BC90"/>
  <c r="BB90"/>
  <c r="BA90"/>
  <c r="AZ90"/>
  <c r="AY90"/>
  <c r="AX90"/>
  <c r="AW90"/>
  <c r="AV90"/>
  <c r="AU90"/>
  <c r="AT90"/>
  <c r="AS90"/>
  <c r="AG90"/>
  <c r="BD89"/>
  <c r="BC89"/>
  <c r="BB89"/>
  <c r="BA89"/>
  <c r="AZ89"/>
  <c r="AY89"/>
  <c r="AX89"/>
  <c r="AW89"/>
  <c r="AV89"/>
  <c r="AU89"/>
  <c r="AT89"/>
  <c r="AS89"/>
  <c r="AG89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20"/>
  <c r="CD120"/>
  <c r="AV120"/>
  <c r="BY120"/>
  <c r="AN120"/>
  <c r="AG119"/>
  <c r="CD119"/>
  <c r="AV119"/>
  <c r="BY119"/>
  <c r="AN119"/>
  <c r="AG118"/>
  <c r="CD118"/>
  <c r="AV118"/>
  <c r="BY118"/>
  <c r="AN118"/>
  <c r="AG117"/>
  <c r="AG116"/>
  <c r="AK27"/>
  <c r="AG122"/>
  <c r="CD117"/>
  <c r="W31"/>
  <c r="AV117"/>
  <c r="BY117"/>
  <c r="AK31"/>
  <c r="AN117"/>
  <c r="AN116"/>
  <c r="AT114"/>
  <c r="AN114"/>
  <c r="AN113"/>
  <c r="AT112"/>
  <c r="AN112"/>
  <c r="AT111"/>
  <c r="AN111"/>
  <c r="AT110"/>
  <c r="AN110"/>
  <c r="AN109"/>
  <c r="AT108"/>
  <c r="AN108"/>
  <c r="AN107"/>
  <c r="AN106"/>
  <c r="AN105"/>
  <c r="AT104"/>
  <c r="AN104"/>
  <c r="AN103"/>
  <c r="AT102"/>
  <c r="AN102"/>
  <c r="AT101"/>
  <c r="AN101"/>
  <c r="AT100"/>
  <c r="AN100"/>
  <c r="AN99"/>
  <c r="AN98"/>
  <c r="AT97"/>
  <c r="AN97"/>
  <c r="AN96"/>
  <c r="AT95"/>
  <c r="AN95"/>
  <c r="AT94"/>
  <c r="AN94"/>
  <c r="AT93"/>
  <c r="AN93"/>
  <c r="AN92"/>
  <c r="AT91"/>
  <c r="AN91"/>
  <c r="AN90"/>
  <c r="AN89"/>
  <c r="AN88"/>
  <c r="AN87"/>
  <c r="AN122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<sst xmlns="http://schemas.openxmlformats.org/spreadsheetml/2006/main">
  <si>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</si>
  <si>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</si>
  <si>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</si>
  <si>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</si>
  <si>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</si>
  <si>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</si>
  <si>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</si>
  <si>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</si>
  <si>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</si>
  <si>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</si>
  <si>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</si>
  <si>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</si>
  <si>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</si>
  <si>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</si>
  <si>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</si>
  <si>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</si>
  <si>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</si>
  <si>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DOTACE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</si>
  <si>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</si>
  <si>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</si>
  <si>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porodny krav</t>
  </si>
  <si>
    <t>JKSO:</t>
  </si>
  <si>
    <t/>
  </si>
  <si>
    <t>CC-CZ:</t>
  </si>
  <si>
    <t>Místo:</t>
  </si>
  <si>
    <t>Košetice</t>
  </si>
  <si>
    <t>Datum:</t>
  </si>
  <si>
    <t>8. 2. 2019</t>
  </si>
  <si>
    <t>Objednatel:</t>
  </si>
  <si>
    <t>IČ:</t>
  </si>
  <si>
    <t>26067111</t>
  </si>
  <si>
    <t>Agropodnik Košetice,a.s.</t>
  </si>
  <si>
    <t>DIČ:</t>
  </si>
  <si>
    <t>CZ26067111</t>
  </si>
  <si>
    <t>Zhotovitel:</t>
  </si>
  <si>
    <t>Vyplň údaj</t>
  </si>
  <si>
    <t>Projektant:</t>
  </si>
  <si>
    <t>63908522</t>
  </si>
  <si>
    <t>Farmtec a.s.</t>
  </si>
  <si>
    <t>CZ63908522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</si>
  <si>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</si>
  <si>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</si>
  <si>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</si>
  <si>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</si>
  <si>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</si>
  <si>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</si>
  <si>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</si>
  <si>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</si>
  <si>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</si>
  <si>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</si>
  <si>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</si>
  <si>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</si>
  <si>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</si>
  <si>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</si>
  <si>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</si>
  <si>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</si>
  <si>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</si>
  <si>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</si>
  <si>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</si>
  <si>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</si>
  <si>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</si>
  <si>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</si>
  <si>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</si>
  <si>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</si>
  <si>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</si>
  <si>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</si>
  <si>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</si>
  <si>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</si>
  <si>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</si>
  <si>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</si>
  <si>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</si>
  <si>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</si>
  <si>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</si>
  <si>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</si>
  <si>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</si>
  <si>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</si>
  <si>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</si>
  <si>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</si>
  <si>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</si>
  <si>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</si>
  <si>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</si>
  <si>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</si>
  <si>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</si>
  <si>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</si>
  <si>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</si>
  <si>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{8293b031-1f6c-4727-b3db-a9e74764e460}</t>
  </si>
  <si>
    <t>{00000000-0000-0000-0000-000000000000}</t>
  </si>
  <si>
    <t>Objekt č.1</t>
  </si>
  <si>
    <t>Objekt č.1 - Porodna</t>
  </si>
  <si>
    <t>1</t>
  </si>
  <si>
    <t>{c453fe7a-73a6-428f-a6c5-69d2f7e1c8df}</t>
  </si>
  <si>
    <t>Kód 001</t>
  </si>
  <si>
    <t>Stáje pro dojnice</t>
  </si>
  <si>
    <t>2</t>
  </si>
  <si>
    <t>{5affa144-f414-4f20-ba3a-0ceddb318637}</t>
  </si>
  <si>
    <t>A</t>
  </si>
  <si>
    <t>Stavební práce</t>
  </si>
  <si>
    <t>3</t>
  </si>
  <si>
    <t>{60a38894-236d-40ae-9255-0726ea00c4da}</t>
  </si>
  <si>
    <t>/</t>
  </si>
  <si>
    <t>01a</t>
  </si>
  <si>
    <t>Stavební část</t>
  </si>
  <si>
    <t>4</t>
  </si>
  <si>
    <t>{d9e0ad52-7004-4398-95a8-5e42a387b228}</t>
  </si>
  <si>
    <t>01b</t>
  </si>
  <si>
    <t>Elektroinstalace</t>
  </si>
  <si>
    <t>{d65b5623-6335-4538-ab43-84ae2b88e323}</t>
  </si>
  <si>
    <t>01.1</t>
  </si>
  <si>
    <t>SO 01 Elektroinstalace</t>
  </si>
  <si>
    <t>5</t>
  </si>
  <si>
    <t>{a0decb1f-7f73-433d-b492-89a3357ce532}</t>
  </si>
  <si>
    <t>02.1</t>
  </si>
  <si>
    <t>SO 01 Hromosvod</t>
  </si>
  <si>
    <t>{170622d9-d74c-4dd8-9b6d-b37555880181}</t>
  </si>
  <si>
    <t>01c</t>
  </si>
  <si>
    <t>ZTI</t>
  </si>
  <si>
    <t>{e8beb72a-ddd0-475d-9f5a-5bc2252342b4}</t>
  </si>
  <si>
    <t>B</t>
  </si>
  <si>
    <t>Technologie hrazení a napájení</t>
  </si>
  <si>
    <t>{73fde775-0447-4a92-b191-346009b88604}</t>
  </si>
  <si>
    <t>01d</t>
  </si>
  <si>
    <t>{dc0eb2fa-cb8d-48bb-8a6e-74e9de09c201}</t>
  </si>
  <si>
    <t>Kód 002</t>
  </si>
  <si>
    <t>Dojírny a mléčnice pro skot</t>
  </si>
  <si>
    <t>{569e205b-5cbe-46a9-970c-bf9c98e39315}</t>
  </si>
  <si>
    <t>{0aca4b33-2e10-46b9-967b-4d217f343356}</t>
  </si>
  <si>
    <t>02a</t>
  </si>
  <si>
    <t>{61de3da7-b736-4862-b256-c92a3590405a}</t>
  </si>
  <si>
    <t>02b</t>
  </si>
  <si>
    <t>{46b37891-1463-48c4-a4fd-24692c56bf44}</t>
  </si>
  <si>
    <t>02c</t>
  </si>
  <si>
    <t>{2935a3be-312a-4ae6-a619-cb234ffa57af}</t>
  </si>
  <si>
    <t>Technologie</t>
  </si>
  <si>
    <t>{2408cce7-6495-4523-bd99-6118f375245c}</t>
  </si>
  <si>
    <t>B1</t>
  </si>
  <si>
    <t>Technologie dojírny</t>
  </si>
  <si>
    <t>{830dd48c-a91d-401f-9bba-f88c77cf4ac6}</t>
  </si>
  <si>
    <t>Objekt č.2</t>
  </si>
  <si>
    <t>Objekt č.2 - Selekční kotec</t>
  </si>
  <si>
    <t>{f02642b5-bb67-4348-9df5-d05206426aea}</t>
  </si>
  <si>
    <t>{a7f91360-3316-4502-bd2c-4d24f8091000}</t>
  </si>
  <si>
    <t>{3a741278-cf50-4d46-86a7-3a9cc46581e1}</t>
  </si>
  <si>
    <t>{8507046f-46bd-4649-a644-a40d3f0923df}</t>
  </si>
  <si>
    <t>{9c751459-9224-455e-8fd0-832e787d2c2f}</t>
  </si>
  <si>
    <t>SO 02 Elektroinstalace</t>
  </si>
  <si>
    <t>{0224c79d-299f-43e3-80f2-1121f04fabcc}</t>
  </si>
  <si>
    <t>SO 02 Hromosvod</t>
  </si>
  <si>
    <t>{f09bfa87-20c5-488b-bf22-4fc81429f752}</t>
  </si>
  <si>
    <t>{66400c68-73a0-487a-bb63-2da4fa3b4eb6}</t>
  </si>
  <si>
    <t>{7b4c861c-5bdf-41d8-bf42-a415ba6b88b1}</t>
  </si>
  <si>
    <t>02d</t>
  </si>
  <si>
    <t>{e56f2f27-6af3-4084-accb-448801f7d865}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</si>
  <si>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</si>
  <si>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</si>
  <si>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</si>
  <si>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</si>
  <si>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</si>
  <si>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</si>
  <si>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</si>
  <si>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</si>
  <si>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</si>
  <si>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</si>
  <si>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</si>
  <si>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</si>
  <si>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</si>
  <si>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</si>
  <si>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</si>
  <si>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True</t>
  </si>
  <si>
    <t>Objekt:</t>
  </si>
  <si>
    <t>Objekt č.1 - Objekt č.1 - Porodna</t>
  </si>
  <si>
    <t>Část:</t>
  </si>
  <si>
    <t>Kód 001 - Stáje pro dojnice</t>
  </si>
  <si>
    <t>Úroveň 4:</t>
  </si>
  <si>
    <t>01a -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</si>
  <si>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</si>
  <si>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</si>
  <si>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</si>
  <si>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</si>
  <si>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</si>
  <si>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</si>
  <si>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</si>
  <si>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 Zemní práce</t>
  </si>
  <si>
    <t xml:space="preserve">    2 - Zakládání</t>
  </si>
  <si>
    <t xml:space="preserve">    23 - Zakládání - piloty</t>
  </si>
  <si>
    <t xml:space="preserve">    3 - Svislé a kompletní konstrukce</t>
  </si>
  <si>
    <t xml:space="preserve">    63 - Podlahy a podlahové konstrukce</t>
  </si>
  <si>
    <t xml:space="preserve">    8 - Trubní vedení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</si>
  <si>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</si>
  <si>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</si>
  <si>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</si>
  <si>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</si>
  <si>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</si>
  <si>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</si>
  <si>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</si>
  <si>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</si>
  <si>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</si>
  <si>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</si>
  <si>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</si>
  <si>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</si>
  <si>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783 - Dokončovací práce - nátěry</t>
  </si>
  <si>
    <t>M - Práce a dodávky M</t>
  </si>
  <si>
    <t xml:space="preserve">    24-M - Montáže vzduchotechnických zařízení</t>
  </si>
  <si>
    <t xml:space="preserve">    43-M -  Montáž ocelových konstrukcí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</si>
  <si>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</si>
  <si>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</si>
  <si>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</si>
  <si>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</si>
  <si>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</si>
  <si>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</si>
  <si>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</si>
  <si>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</si>
  <si>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</si>
  <si>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</si>
  <si>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Ostatní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</si>
  <si>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</si>
  <si>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</si>
  <si>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</si>
  <si>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</si>
  <si>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</si>
  <si>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</si>
  <si>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</si>
  <si>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</si>
  <si>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</si>
  <si>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</si>
  <si>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</si>
  <si>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</si>
  <si>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</si>
  <si>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</si>
  <si>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</si>
  <si>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</si>
  <si>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</si>
  <si>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</si>
  <si>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115101201</t>
  </si>
  <si>
    <t>Čerpání vody na dopravní výšku do 10 m průměrný přítok do 500 l/min</t>
  </si>
  <si>
    <t>hod</t>
  </si>
  <si>
    <t>1307767871</t>
  </si>
  <si>
    <t>115101301</t>
  </si>
  <si>
    <t>Pohotovost čerpací soupravy pro dopravní výšku do 10 m přítok do 500 l/min</t>
  </si>
  <si>
    <t>den</t>
  </si>
  <si>
    <t>-1524746271</t>
  </si>
  <si>
    <t>120901121</t>
  </si>
  <si>
    <t>Bourání zdiva z betonu prostého neprokládaného v odkopávkách nebo prokopávkách</t>
  </si>
  <si>
    <t>m3</t>
  </si>
  <si>
    <t>61713687</t>
  </si>
  <si>
    <t>122301102</t>
  </si>
  <si>
    <t>Odkopávky a prokopávky nezapažené v hornině tř. 4 objem do 1000 m3</t>
  </si>
  <si>
    <t>-1320070581</t>
  </si>
  <si>
    <t>122301109</t>
  </si>
  <si>
    <t>Příplatek za lepivost u odkopávek nezapažených v hornině tř. 4</t>
  </si>
  <si>
    <t>-1805004134</t>
  </si>
  <si>
    <t>6</t>
  </si>
  <si>
    <t>132301101</t>
  </si>
  <si>
    <t>Hloubení rýh š do 600 mm v hornině tř. 4 objemu do 100 m3</t>
  </si>
  <si>
    <t>-469746740</t>
  </si>
  <si>
    <t>7</t>
  </si>
  <si>
    <t>132301109</t>
  </si>
  <si>
    <t>Příplatek za lepivost k hloubení rýh š do 600 mm v hornině tř. 4</t>
  </si>
  <si>
    <t>-1351452692</t>
  </si>
  <si>
    <t>8</t>
  </si>
  <si>
    <t>161101101</t>
  </si>
  <si>
    <t>Svislé přemístění výkopku z horniny tř. 1 až 4 hl výkopu do 2,5 m</t>
  </si>
  <si>
    <t>-1669122421</t>
  </si>
  <si>
    <t>9</t>
  </si>
  <si>
    <t>162301102</t>
  </si>
  <si>
    <t>Vodorovné přemístění do 1000 m výkopku/sypaniny z horniny tř. 1 až 4</t>
  </si>
  <si>
    <t>-928467718</t>
  </si>
  <si>
    <t>10</t>
  </si>
  <si>
    <t>162601102</t>
  </si>
  <si>
    <t>Vodorovné přemístění do 5000 m výkopku/sypaniny z horniny tř. 1 až 4</t>
  </si>
  <si>
    <t>-1465445894</t>
  </si>
  <si>
    <t>11</t>
  </si>
  <si>
    <t>167101102</t>
  </si>
  <si>
    <t>Nakládání výkopku z hornin tř. 1 až 4 přes 100 m3</t>
  </si>
  <si>
    <t>25687631</t>
  </si>
  <si>
    <t>12</t>
  </si>
  <si>
    <t>171101105</t>
  </si>
  <si>
    <t>Uložení sypaniny z hornin soudržných do násypů zhutněných do 103 % PS</t>
  </si>
  <si>
    <t>121022925</t>
  </si>
  <si>
    <t>13</t>
  </si>
  <si>
    <t>171201201</t>
  </si>
  <si>
    <t>Uložení sypaniny na skládky - deponii</t>
  </si>
  <si>
    <t>275884423</t>
  </si>
  <si>
    <t>14</t>
  </si>
  <si>
    <t>174101101</t>
  </si>
  <si>
    <t>Zásyp jam, šachet rýh nebo kolem objektů sypaninou se zhutněním</t>
  </si>
  <si>
    <t>1189625626</t>
  </si>
  <si>
    <t>181951102</t>
  </si>
  <si>
    <t>Úprava pláně v hornině tř. 1 až 4 se zhutněním</t>
  </si>
  <si>
    <t>m2</t>
  </si>
  <si>
    <t>-552197441</t>
  </si>
  <si>
    <t>16</t>
  </si>
  <si>
    <t>274313711</t>
  </si>
  <si>
    <t>Základové pásy z betonu tř. C 20/25</t>
  </si>
  <si>
    <t>-375961102</t>
  </si>
  <si>
    <t>17</t>
  </si>
  <si>
    <t>274351121</t>
  </si>
  <si>
    <t>Zřízení bednění základových pasů rovného</t>
  </si>
  <si>
    <t>884246693</t>
  </si>
  <si>
    <t>18</t>
  </si>
  <si>
    <t>274351122</t>
  </si>
  <si>
    <t>Odstranění bednění základových pasů rovného</t>
  </si>
  <si>
    <t>-40775092</t>
  </si>
  <si>
    <t>19</t>
  </si>
  <si>
    <t>274361821</t>
  </si>
  <si>
    <t>Výztuž základových pásů betonářskou ocelí 10 505 (R)</t>
  </si>
  <si>
    <t>t</t>
  </si>
  <si>
    <t>281198564</t>
  </si>
  <si>
    <t>20</t>
  </si>
  <si>
    <t>275313711</t>
  </si>
  <si>
    <t>Základové patky z betonu tř. C 20/25</t>
  </si>
  <si>
    <t>165832828</t>
  </si>
  <si>
    <t>275351121</t>
  </si>
  <si>
    <t>Zřízení bednění základových patek</t>
  </si>
  <si>
    <t>-1399580505</t>
  </si>
  <si>
    <t>22</t>
  </si>
  <si>
    <t>275351122</t>
  </si>
  <si>
    <t>Odstranění bednění základových patek</t>
  </si>
  <si>
    <t>770803293</t>
  </si>
  <si>
    <t>23</t>
  </si>
  <si>
    <t>275361821</t>
  </si>
  <si>
    <t>Výztuž základových patek betonářskou ocelí 10 505 (R)</t>
  </si>
  <si>
    <t>1740630596</t>
  </si>
  <si>
    <t>24</t>
  </si>
  <si>
    <t>23 001</t>
  </si>
  <si>
    <t>Doprava velkoprofilové vrtné soupravy na stavbu (realizace stavby ve 2.etapách)</t>
  </si>
  <si>
    <t>soubor</t>
  </si>
  <si>
    <t>540150348</t>
  </si>
  <si>
    <t>25</t>
  </si>
  <si>
    <t>226113215</t>
  </si>
  <si>
    <t>Vrty velkoprofilové svislé nezapažené D do 1050 mm</t>
  </si>
  <si>
    <t>m</t>
  </si>
  <si>
    <t>1221960042</t>
  </si>
  <si>
    <t>26</t>
  </si>
  <si>
    <t>231212113</t>
  </si>
  <si>
    <t>Zřízení pilot svislých zapažených D do 1250 mm hl do 10 m s vytažením pažnic z betonu železového</t>
  </si>
  <si>
    <t>1475674662</t>
  </si>
  <si>
    <t>27</t>
  </si>
  <si>
    <t>M</t>
  </si>
  <si>
    <t>58932941</t>
  </si>
  <si>
    <t>beton C 25/30 XA2</t>
  </si>
  <si>
    <t>-1388708886</t>
  </si>
  <si>
    <t>28</t>
  </si>
  <si>
    <t>231611114</t>
  </si>
  <si>
    <t>Výztuž pilot betonovaných do země ocel z betonářské oceli 10 505</t>
  </si>
  <si>
    <t>306147380</t>
  </si>
  <si>
    <t>29</t>
  </si>
  <si>
    <t>311322511</t>
  </si>
  <si>
    <t>Nosná zeď ze ŽB odolného proti agresivnímu prostředí tř. C 25/30 bez výztuže</t>
  </si>
  <si>
    <t>1313727818</t>
  </si>
  <si>
    <t>30</t>
  </si>
  <si>
    <t>311351121</t>
  </si>
  <si>
    <t>Zřízení oboustranného bednění nosných nadzákladových zdí</t>
  </si>
  <si>
    <t>-337150596</t>
  </si>
  <si>
    <t>31</t>
  </si>
  <si>
    <t>311351122</t>
  </si>
  <si>
    <t>Odstranění oboustranného bednění nosných nadzákladových zdí</t>
  </si>
  <si>
    <t>-1044420429</t>
  </si>
  <si>
    <t>32</t>
  </si>
  <si>
    <t>311361821</t>
  </si>
  <si>
    <t>Výztuž nosných zdí betonářskou ocelí 10 505</t>
  </si>
  <si>
    <t>-137254419</t>
  </si>
  <si>
    <t>33</t>
  </si>
  <si>
    <t>327324127</t>
  </si>
  <si>
    <t>Opěrné zdi a valy ze ŽB odolného proti agresivnímu prostředí tř. C 25/30</t>
  </si>
  <si>
    <t>-1119410598</t>
  </si>
  <si>
    <t>34</t>
  </si>
  <si>
    <t>327351211</t>
  </si>
  <si>
    <t>Bednění opěrných zdí a valů svislých i skloněných zřízení</t>
  </si>
  <si>
    <t>-1636510777</t>
  </si>
  <si>
    <t>35</t>
  </si>
  <si>
    <t>327351221</t>
  </si>
  <si>
    <t>Bednění opěrných zdí a valů svislých i skloněných odstranění</t>
  </si>
  <si>
    <t>-407831353</t>
  </si>
  <si>
    <t>36</t>
  </si>
  <si>
    <t>327361006</t>
  </si>
  <si>
    <t>Výztuž opěrných zdí a valů D 12 mm z betonářské oceli 10 505</t>
  </si>
  <si>
    <t>-1368725625</t>
  </si>
  <si>
    <t>37</t>
  </si>
  <si>
    <t>631311114</t>
  </si>
  <si>
    <t>Mazanina tl do 80 mm z betonu prostého bez zvýšených nároků na prostředí tř. C 16/20</t>
  </si>
  <si>
    <t>2134648044</t>
  </si>
  <si>
    <t>38</t>
  </si>
  <si>
    <t>631311136</t>
  </si>
  <si>
    <t>Mazanina tl do 240 mm z betonu prostého bez zvýšených nároků na prostředí tř. C 25/30</t>
  </si>
  <si>
    <t>-1212280828</t>
  </si>
  <si>
    <t>39</t>
  </si>
  <si>
    <t>631319013</t>
  </si>
  <si>
    <t>Příplatek k mazanině tl do 240 mm za přehlazení resp.zdrsnění povrchu</t>
  </si>
  <si>
    <t>1175576924</t>
  </si>
  <si>
    <t>40</t>
  </si>
  <si>
    <t>631319175</t>
  </si>
  <si>
    <t>Příplatek k mazanině tl do 240 mm za stržení povrchu spodní vrstvy před vložením výztuže</t>
  </si>
  <si>
    <t>322424520</t>
  </si>
  <si>
    <t>41</t>
  </si>
  <si>
    <t>631319185</t>
  </si>
  <si>
    <t>Příplatek k mazanině tl do 240 mm za sklon do 35°</t>
  </si>
  <si>
    <t>-1808683844</t>
  </si>
  <si>
    <t>42</t>
  </si>
  <si>
    <t>631351101</t>
  </si>
  <si>
    <t>Zřízení bednění rýh a hran v podlahách</t>
  </si>
  <si>
    <t>1788603882</t>
  </si>
  <si>
    <t>43</t>
  </si>
  <si>
    <t>631351102</t>
  </si>
  <si>
    <t>Odstranění bednění rýh a hran v podlahách</t>
  </si>
  <si>
    <t>-519908436</t>
  </si>
  <si>
    <t>44</t>
  </si>
  <si>
    <t>631362021</t>
  </si>
  <si>
    <t>Výztuž mazanin svařovanými sítěmi Kari</t>
  </si>
  <si>
    <t>-938631522</t>
  </si>
  <si>
    <t>45</t>
  </si>
  <si>
    <t>631319501</t>
  </si>
  <si>
    <t>Rýhování beton.mazaniny podélné</t>
  </si>
  <si>
    <t>1585777271</t>
  </si>
  <si>
    <t>46</t>
  </si>
  <si>
    <t>632453425</t>
  </si>
  <si>
    <t>Potěr průmyslový samonivelační tl do 25 mm podkladní ze suchých směsí pro těžký provoz</t>
  </si>
  <si>
    <t>-744137035</t>
  </si>
  <si>
    <t>47</t>
  </si>
  <si>
    <t>634661111</t>
  </si>
  <si>
    <t>Výplň dilatačních spar šířky do 5 mm v mazaninách silikonovým tmelem</t>
  </si>
  <si>
    <t>-1360136717</t>
  </si>
  <si>
    <t>48</t>
  </si>
  <si>
    <t>634911113</t>
  </si>
  <si>
    <t>Řezání dilatačních spár š 5 mm hl do 50 mm v čerstvé betonové mazanině</t>
  </si>
  <si>
    <t>-1324972682</t>
  </si>
  <si>
    <t>49</t>
  </si>
  <si>
    <t>635111215</t>
  </si>
  <si>
    <t>Násyp pod podlahy ze štěrkopísku se zhutněním</t>
  </si>
  <si>
    <t>292099996</t>
  </si>
  <si>
    <t>50</t>
  </si>
  <si>
    <t>917762111RT7</t>
  </si>
  <si>
    <t>Osazení ležat. obrub. bet. s opěrou,lože z C 12/15 včetně obrubníku 100/15/25</t>
  </si>
  <si>
    <t>679033380</t>
  </si>
  <si>
    <t>51</t>
  </si>
  <si>
    <t>894215111</t>
  </si>
  <si>
    <t>Šachtice domovní kanalizační se stěnami z betonu s dřevěným poklopem (kompletní provedení)</t>
  </si>
  <si>
    <t>-1552489646</t>
  </si>
  <si>
    <t>52</t>
  </si>
  <si>
    <t>962032241</t>
  </si>
  <si>
    <t>Bourání zdiva z cihel pálených nebo vápenopískových na MC přes 1 m3</t>
  </si>
  <si>
    <t>-948052054</t>
  </si>
  <si>
    <t>53</t>
  </si>
  <si>
    <t>962052211</t>
  </si>
  <si>
    <t>Bourání zdiva nadzákladového ze ŽB přes 1 m3</t>
  </si>
  <si>
    <t>1261708544</t>
  </si>
  <si>
    <t>54</t>
  </si>
  <si>
    <t>963051213</t>
  </si>
  <si>
    <t>Bourání ŽB stropů žebrových s viditelnými trámy</t>
  </si>
  <si>
    <t>-586288585</t>
  </si>
  <si>
    <t>55</t>
  </si>
  <si>
    <t>965042141</t>
  </si>
  <si>
    <t>Bourání podkladů pod dlažby nebo mazanin betonových nebo z litého asfaltu tl do 100 mm pl přes 4 m2</t>
  </si>
  <si>
    <t>1728241620</t>
  </si>
  <si>
    <t>56</t>
  </si>
  <si>
    <t>965049111</t>
  </si>
  <si>
    <t>Příplatek k bourání betonových mazanin za bourání mazanin se svařovanou sítí tl do 100 mm</t>
  </si>
  <si>
    <t>-1740075079</t>
  </si>
  <si>
    <t>57</t>
  </si>
  <si>
    <t>113107163</t>
  </si>
  <si>
    <t>Odstranění podkladu z kameniva drceného tl 300 mm strojně pl přes 50 do 200 m2</t>
  </si>
  <si>
    <t>-1471978289</t>
  </si>
  <si>
    <t>58</t>
  </si>
  <si>
    <t>968062354</t>
  </si>
  <si>
    <t>Vybourání dřevěných rámů oken dvojitých včetně křídel pl do 1 m2</t>
  </si>
  <si>
    <t>-697428182</t>
  </si>
  <si>
    <t>59</t>
  </si>
  <si>
    <t>968062355</t>
  </si>
  <si>
    <t>Vybourání dřevěných rámů oken dvojitých včetně křídel pl do 2 m2</t>
  </si>
  <si>
    <t>1622298565</t>
  </si>
  <si>
    <t>60</t>
  </si>
  <si>
    <t>968072559</t>
  </si>
  <si>
    <t>Vybourání kovových vrat pl přes 5 m2</t>
  </si>
  <si>
    <t>-2038588581</t>
  </si>
  <si>
    <t>61</t>
  </si>
  <si>
    <t>96 001</t>
  </si>
  <si>
    <t>Vybourání a likvidace technologie hrazení a napájení</t>
  </si>
  <si>
    <t>Nh</t>
  </si>
  <si>
    <t>658327080</t>
  </si>
  <si>
    <t>62</t>
  </si>
  <si>
    <t>96 002</t>
  </si>
  <si>
    <t xml:space="preserve">Odstranění odvětrávacích průduchů  výšky 6,8m</t>
  </si>
  <si>
    <t>kus</t>
  </si>
  <si>
    <t>-2066385048</t>
  </si>
  <si>
    <t>63</t>
  </si>
  <si>
    <t>96 004</t>
  </si>
  <si>
    <t xml:space="preserve">Částečné ubourání  a úprava stávajícího koridoru</t>
  </si>
  <si>
    <t>1712829422</t>
  </si>
  <si>
    <t>64</t>
  </si>
  <si>
    <t>96 005</t>
  </si>
  <si>
    <t>Demontáž a likvidace svinovacích plachet</t>
  </si>
  <si>
    <t>-495042205</t>
  </si>
  <si>
    <t>65</t>
  </si>
  <si>
    <t>941221111</t>
  </si>
  <si>
    <t>Montáž lešení řadového rámového těžkého zatížení do 300 kg/m2 š do 1,2 m v do 10 m</t>
  </si>
  <si>
    <t>-2035232913</t>
  </si>
  <si>
    <t>66</t>
  </si>
  <si>
    <t>941221211</t>
  </si>
  <si>
    <t>Příplatek k lešení řadovému rámovému těžkému š 1,2 m v do 25 m za první a ZKD den použití</t>
  </si>
  <si>
    <t>-1721174756</t>
  </si>
  <si>
    <t>67</t>
  </si>
  <si>
    <t>941221811</t>
  </si>
  <si>
    <t>Demontáž lešení řadového rámového těžkého zatížení do 300 kg/m2 š do 1,2 m v do 10 m</t>
  </si>
  <si>
    <t>510533898</t>
  </si>
  <si>
    <t>68</t>
  </si>
  <si>
    <t>99</t>
  </si>
  <si>
    <t xml:space="preserve">Přistavení drtící linky </t>
  </si>
  <si>
    <t>kpl</t>
  </si>
  <si>
    <t>1510825827</t>
  </si>
  <si>
    <t>69</t>
  </si>
  <si>
    <t>997006007</t>
  </si>
  <si>
    <t xml:space="preserve">Drcení stavebního odpadu z demolic </t>
  </si>
  <si>
    <t>1609095843</t>
  </si>
  <si>
    <t>70</t>
  </si>
  <si>
    <t>997013113</t>
  </si>
  <si>
    <t>Vnitrostaveništní doprava suti a vybouraných hmot pro budovy v do 12 m s použitím mechanizace</t>
  </si>
  <si>
    <t>1039565970</t>
  </si>
  <si>
    <t>71</t>
  </si>
  <si>
    <t>997013501</t>
  </si>
  <si>
    <t>Odvoz suti a vybouraných hmot na skládku nebo meziskládku do 1 km se složením</t>
  </si>
  <si>
    <t>-915632894</t>
  </si>
  <si>
    <t>72</t>
  </si>
  <si>
    <t>998021021</t>
  </si>
  <si>
    <t>Přesun hmot pro haly s nosnou kcí zděnou nebo monolitickou v do 20 m</t>
  </si>
  <si>
    <t>407719083</t>
  </si>
  <si>
    <t>73</t>
  </si>
  <si>
    <t>711111001</t>
  </si>
  <si>
    <t>Provedení izolace proti zemní vlhkosti vodorovné za studena nátěrem penetračním</t>
  </si>
  <si>
    <t>1619529888</t>
  </si>
  <si>
    <t>74</t>
  </si>
  <si>
    <t>11163150</t>
  </si>
  <si>
    <t>lak asfaltový penetrační</t>
  </si>
  <si>
    <t>-1965993711</t>
  </si>
  <si>
    <t>75</t>
  </si>
  <si>
    <t>711141559</t>
  </si>
  <si>
    <t>Provedení izolace proti zemní vlhkosti pásy přitavením vodorovné NAIP</t>
  </si>
  <si>
    <t>486753199</t>
  </si>
  <si>
    <t>76</t>
  </si>
  <si>
    <t>62832134</t>
  </si>
  <si>
    <t>pás těžký asfaltovaný V60 S40</t>
  </si>
  <si>
    <t>-151148241</t>
  </si>
  <si>
    <t>77</t>
  </si>
  <si>
    <t>998711102</t>
  </si>
  <si>
    <t>Přesun hmot tonážní pro izolace proti vodě, vlhkosti a plynům v objektech výšky do 12 m</t>
  </si>
  <si>
    <t>747078836</t>
  </si>
  <si>
    <t>78</t>
  </si>
  <si>
    <t>762/01</t>
  </si>
  <si>
    <t>Dřevěná požlabnice u krmného stolu (dodávka a montáž)</t>
  </si>
  <si>
    <t>-1231013462</t>
  </si>
  <si>
    <t>79</t>
  </si>
  <si>
    <t>762/02</t>
  </si>
  <si>
    <t>Pomocné kontrukce pro uchycení plachet</t>
  </si>
  <si>
    <t>kg</t>
  </si>
  <si>
    <t>84903200</t>
  </si>
  <si>
    <t>80</t>
  </si>
  <si>
    <t>762085140</t>
  </si>
  <si>
    <t>Hoblování viditelných částí krovu čtyřstranné</t>
  </si>
  <si>
    <t>1257171174</t>
  </si>
  <si>
    <t>81</t>
  </si>
  <si>
    <t>762112110</t>
  </si>
  <si>
    <t>Montáž konstrukce stěn z řeziva hraněn. do 120 cm2</t>
  </si>
  <si>
    <t>1968545050</t>
  </si>
  <si>
    <t>82</t>
  </si>
  <si>
    <t>60512111</t>
  </si>
  <si>
    <t>řezivo jehličnaté hranol středový jakost I</t>
  </si>
  <si>
    <t>-178751472</t>
  </si>
  <si>
    <t>83</t>
  </si>
  <si>
    <t>762195000</t>
  </si>
  <si>
    <t>Spojovací a ochranné prostředky pro montáž stěn</t>
  </si>
  <si>
    <t>1856796212</t>
  </si>
  <si>
    <t>84</t>
  </si>
  <si>
    <t>762083122</t>
  </si>
  <si>
    <t>Impregnace řeziva proti dřevokaznému hmyzu, houbám a plísním máčením třída ohrožení 3 a 4</t>
  </si>
  <si>
    <t>1948835480</t>
  </si>
  <si>
    <t>85</t>
  </si>
  <si>
    <t>762331812</t>
  </si>
  <si>
    <t>Demontáž vázaných kcí krovů z hranolů průřezové plochy do 224 cm2</t>
  </si>
  <si>
    <t>587405454</t>
  </si>
  <si>
    <t>86</t>
  </si>
  <si>
    <t>997013153</t>
  </si>
  <si>
    <t>Vnitrostaveništní doprava suti a vybouraných hmot pro budovy v do 12 m s omezením mechanizace</t>
  </si>
  <si>
    <t>-1528412966</t>
  </si>
  <si>
    <t>87</t>
  </si>
  <si>
    <t>-635782443</t>
  </si>
  <si>
    <t>88</t>
  </si>
  <si>
    <t>997013509</t>
  </si>
  <si>
    <t>Příplatek k odvozu suti a vybouraných hmot na skládku ZKD 1 km přes 1 km</t>
  </si>
  <si>
    <t>1421662889</t>
  </si>
  <si>
    <t>89</t>
  </si>
  <si>
    <t>997013811</t>
  </si>
  <si>
    <t>Poplatek za uložení na skládce (skládkovné) stavebního odpadu dřevěného kód odpadu 170 201</t>
  </si>
  <si>
    <t>-1906287533</t>
  </si>
  <si>
    <t>90</t>
  </si>
  <si>
    <t>762332133</t>
  </si>
  <si>
    <t>Montáž vázaných kcí krovů pravidelných z hraněného řeziva průřezové plochy do 288 cm2</t>
  </si>
  <si>
    <t>-1962773907</t>
  </si>
  <si>
    <t>91</t>
  </si>
  <si>
    <t>60512121</t>
  </si>
  <si>
    <t>řezivo jehličnaté hranol jakost I</t>
  </si>
  <si>
    <t>116701136</t>
  </si>
  <si>
    <t>92</t>
  </si>
  <si>
    <t>762395000</t>
  </si>
  <si>
    <t>Spojovací prostředky pro montáž krovu, bednění, laťování, světlíky, klíny</t>
  </si>
  <si>
    <t>-1944745908</t>
  </si>
  <si>
    <t>93</t>
  </si>
  <si>
    <t>762 003</t>
  </si>
  <si>
    <t>Výdřeva pro rolovací vrata</t>
  </si>
  <si>
    <t>244911021</t>
  </si>
  <si>
    <t>94</t>
  </si>
  <si>
    <t>998762102</t>
  </si>
  <si>
    <t>Přesun hmot tonážní pro kce tesařské v objektech v do 12 m</t>
  </si>
  <si>
    <t>-305188682</t>
  </si>
  <si>
    <t>95</t>
  </si>
  <si>
    <t>764004801</t>
  </si>
  <si>
    <t>Demontáž podokapního žlabu do suti</t>
  </si>
  <si>
    <t>131067174</t>
  </si>
  <si>
    <t>96</t>
  </si>
  <si>
    <t>764004861</t>
  </si>
  <si>
    <t>Demontáž svodu do suti</t>
  </si>
  <si>
    <t>-1854252635</t>
  </si>
  <si>
    <t>97</t>
  </si>
  <si>
    <t>764211615</t>
  </si>
  <si>
    <t xml:space="preserve">Oplechování  hřebene s těsněním  z Pz s povrch úpravou rš 400 mm</t>
  </si>
  <si>
    <t>1312390059</t>
  </si>
  <si>
    <t>98</t>
  </si>
  <si>
    <t>764212634</t>
  </si>
  <si>
    <t>Oplechování štítu závětrnou lištou z Pz s povrchovou úpravou rš 330 mm</t>
  </si>
  <si>
    <t>2055963299</t>
  </si>
  <si>
    <t>764311604</t>
  </si>
  <si>
    <t>Lemování rovných zdí střech s krytinou prejzovou nebo vlnitou z Pz s povrchovou úpravou rš 330 mm</t>
  </si>
  <si>
    <t>320994355</t>
  </si>
  <si>
    <t>100</t>
  </si>
  <si>
    <t>764511603</t>
  </si>
  <si>
    <t>Žlab podokapní půlkruhový z Pz s povrchovou úpravou rš 400 mm</t>
  </si>
  <si>
    <t>4658898</t>
  </si>
  <si>
    <t>101</t>
  </si>
  <si>
    <t>764518623</t>
  </si>
  <si>
    <t>Svody kruhové včetně objímek, kolen, odskoků z Pz s povrchovou úpravou průměru 120 mm</t>
  </si>
  <si>
    <t>-408365316</t>
  </si>
  <si>
    <t>102</t>
  </si>
  <si>
    <t>998764102</t>
  </si>
  <si>
    <t>Přesun hmot tonážní pro konstrukce klempířské v objektech v do 12 m</t>
  </si>
  <si>
    <t>1446520399</t>
  </si>
  <si>
    <t>103</t>
  </si>
  <si>
    <t>444151111</t>
  </si>
  <si>
    <t>Montáž krytiny ocelových střech ze sendvičových panelů šroubovaných budov v do 6 m</t>
  </si>
  <si>
    <t>-1655820726</t>
  </si>
  <si>
    <t>104</t>
  </si>
  <si>
    <t>pur</t>
  </si>
  <si>
    <t>Panel střešní PIR tl. 40 mm</t>
  </si>
  <si>
    <t>1214951977</t>
  </si>
  <si>
    <t>105</t>
  </si>
  <si>
    <t>765 003</t>
  </si>
  <si>
    <t>PIR - klempířské prvky - dod.+mtž - lem čela u HVŠ, ocel. lak. plech 0,5 mm, RAL 9010</t>
  </si>
  <si>
    <t>14303939</t>
  </si>
  <si>
    <t>106</t>
  </si>
  <si>
    <t>765 004</t>
  </si>
  <si>
    <t>PIR - klempířské prvky - dod.+mtž - lem poddlabu u okapu, ocel. lak. plech 0,5 mm, RAL 9010</t>
  </si>
  <si>
    <t>-1829658353</t>
  </si>
  <si>
    <t>107</t>
  </si>
  <si>
    <t>765 05</t>
  </si>
  <si>
    <t>Sněhová zábrana - dod.+mtž (ocelová konzole RAL9002 + L profil)</t>
  </si>
  <si>
    <t>-1190005866</t>
  </si>
  <si>
    <t>108</t>
  </si>
  <si>
    <t>765111801</t>
  </si>
  <si>
    <t>Demontáž krytiny keramické drážkové sklonu do 30° na sucho do suti</t>
  </si>
  <si>
    <t>-1481053713</t>
  </si>
  <si>
    <t>109</t>
  </si>
  <si>
    <t>765111811</t>
  </si>
  <si>
    <t>Příplatek k demontáži krytiny keramické drážkové do suti za sklon přes 30°</t>
  </si>
  <si>
    <t>-1214500737</t>
  </si>
  <si>
    <t>110</t>
  </si>
  <si>
    <t>765131851</t>
  </si>
  <si>
    <t>Demontáž vlnité vláknocementové krytiny sklonu do 30° do suti</t>
  </si>
  <si>
    <t>-1127583087</t>
  </si>
  <si>
    <t>111</t>
  </si>
  <si>
    <t>765131851a</t>
  </si>
  <si>
    <t>Demontáž vlnité krytiny - příplatek za azbest</t>
  </si>
  <si>
    <t>1964279055</t>
  </si>
  <si>
    <t>112</t>
  </si>
  <si>
    <t>765131891</t>
  </si>
  <si>
    <t>Příplatek za sklon přes 30° k cenám demontáže vlnité vláknocementové krytiny</t>
  </si>
  <si>
    <t>-464467456</t>
  </si>
  <si>
    <t>113</t>
  </si>
  <si>
    <t>-194663987</t>
  </si>
  <si>
    <t>114</t>
  </si>
  <si>
    <t>1076062211</t>
  </si>
  <si>
    <t>115</t>
  </si>
  <si>
    <t>-414038190</t>
  </si>
  <si>
    <t>116</t>
  </si>
  <si>
    <t>997013821</t>
  </si>
  <si>
    <t>Poplatek za uložení na skládce (skládkovné) stavebního odpadu s obsahem azbestu kód odpadu 170 605</t>
  </si>
  <si>
    <t>-923943057</t>
  </si>
  <si>
    <t>117</t>
  </si>
  <si>
    <t>997013807</t>
  </si>
  <si>
    <t>Poplatek za uložení na skládce (skládkovné) stavebního odpadu keramického kód odpadu 170 103</t>
  </si>
  <si>
    <t>-1525806354</t>
  </si>
  <si>
    <t>118</t>
  </si>
  <si>
    <t>998765102</t>
  </si>
  <si>
    <t>Přesun hmot tonážní pro krytiny skládané v objektech v do 12 m</t>
  </si>
  <si>
    <t>-1462408049</t>
  </si>
  <si>
    <t>119</t>
  </si>
  <si>
    <t>766 001</t>
  </si>
  <si>
    <t>Dod.+mtž rolovacích vrat vč. ochranné stříšky, tlačítkové ovládání , 305/350 cm</t>
  </si>
  <si>
    <t>-1519897281</t>
  </si>
  <si>
    <t>120</t>
  </si>
  <si>
    <t>766 002</t>
  </si>
  <si>
    <t>Dod.+mtž vnějších otev. vrat dvoukřídlových , 345/350 cm</t>
  </si>
  <si>
    <t>-1418950540</t>
  </si>
  <si>
    <t>121</t>
  </si>
  <si>
    <t>766 003</t>
  </si>
  <si>
    <t>Dod.+mtž vnějších otev. vrat dvoukřídlových , 305/350 cm</t>
  </si>
  <si>
    <t>113391525</t>
  </si>
  <si>
    <t>122</t>
  </si>
  <si>
    <t>766 004</t>
  </si>
  <si>
    <t xml:space="preserve">Dod.+mtž dřevěných dveří  ozn. 04  , stav. otvor 100/215 cm</t>
  </si>
  <si>
    <t>943326723</t>
  </si>
  <si>
    <t>123</t>
  </si>
  <si>
    <t>766691918</t>
  </si>
  <si>
    <t>Vyvěšení nebo zavěšení dřevěných křídel vrat pl přes 4 m2</t>
  </si>
  <si>
    <t>-563339233</t>
  </si>
  <si>
    <t>124</t>
  </si>
  <si>
    <t>767 001</t>
  </si>
  <si>
    <t>Dod.+mtž vodících prvků do podlahy</t>
  </si>
  <si>
    <t>-1450359395</t>
  </si>
  <si>
    <t>125</t>
  </si>
  <si>
    <t>767 001.1</t>
  </si>
  <si>
    <t>Dod.+mtž ukončení podlahy mezi vraty úhelníkem 80/80 kotveným do podlahy</t>
  </si>
  <si>
    <t>-1778468901</t>
  </si>
  <si>
    <t>126</t>
  </si>
  <si>
    <t>767 006</t>
  </si>
  <si>
    <t>Lemování otvorů pro vrata (úhelníková zárubeň)</t>
  </si>
  <si>
    <t>1376879165</t>
  </si>
  <si>
    <t>127</t>
  </si>
  <si>
    <t>767996701</t>
  </si>
  <si>
    <t xml:space="preserve">Demontáž atypických zámečnických konstrukcí řezáním </t>
  </si>
  <si>
    <t>-1326858385</t>
  </si>
  <si>
    <t>128</t>
  </si>
  <si>
    <t>771574312</t>
  </si>
  <si>
    <t>Montáž podlah keramických režných hladkých lepených rychletuhnoucím flexi lepidlem do 12 ks/ m2</t>
  </si>
  <si>
    <t>1174036228</t>
  </si>
  <si>
    <t>129</t>
  </si>
  <si>
    <t>59761408</t>
  </si>
  <si>
    <t>dlaždice keramické slinuté neglazované mrazuvzdorné barevná přes 9 do 12 ks/m2</t>
  </si>
  <si>
    <t>-1837489370</t>
  </si>
  <si>
    <t>130</t>
  </si>
  <si>
    <t>998771102</t>
  </si>
  <si>
    <t>Přesun hmot tonážní pro podlahy z dlaždic v objektech v do 12 m</t>
  </si>
  <si>
    <t>1487136363</t>
  </si>
  <si>
    <t>131</t>
  </si>
  <si>
    <t>783314201</t>
  </si>
  <si>
    <t>Základní antikorozní jednonásobný syntetický standardní nátěr zámečnických konstrukcí</t>
  </si>
  <si>
    <t>814579406</t>
  </si>
  <si>
    <t>132</t>
  </si>
  <si>
    <t>783317101</t>
  </si>
  <si>
    <t>Krycí jednonásobný syntetický standardní nátěr zámečnických konstrukcí</t>
  </si>
  <si>
    <t>2066334409</t>
  </si>
  <si>
    <t>133</t>
  </si>
  <si>
    <t>24 001</t>
  </si>
  <si>
    <t>Dod.+mtž svinovací stěny BVS "A" , výška 2,7m</t>
  </si>
  <si>
    <t>-938727436</t>
  </si>
  <si>
    <t>134</t>
  </si>
  <si>
    <t>24 002</t>
  </si>
  <si>
    <t xml:space="preserve">Dod.+mtž rolovací stěny elektrické BVS "D" - výška stěny do 3,5m </t>
  </si>
  <si>
    <t>-114269987</t>
  </si>
  <si>
    <t>135</t>
  </si>
  <si>
    <t>24 003</t>
  </si>
  <si>
    <t>Dod.+mtž ochranného krytu ukončovacího plastového s kederem vnější, výšky do 3 m</t>
  </si>
  <si>
    <t>1908988998</t>
  </si>
  <si>
    <t>136</t>
  </si>
  <si>
    <t>24 004</t>
  </si>
  <si>
    <t>Dod.+mtž ochranného krytu ukončovacího plastovéhos kederem vnější, výšky do 4 m</t>
  </si>
  <si>
    <t>-1200498464</t>
  </si>
  <si>
    <t>137</t>
  </si>
  <si>
    <t>24 005</t>
  </si>
  <si>
    <t>Elektrický naviják svinovací stěny s koncovými dorazy</t>
  </si>
  <si>
    <t>38375748</t>
  </si>
  <si>
    <t>138</t>
  </si>
  <si>
    <t>24 006</t>
  </si>
  <si>
    <t>Rozvaděč pro centrální ovládání plachet , pro dva boční systémy</t>
  </si>
  <si>
    <t>2074531126</t>
  </si>
  <si>
    <t>139</t>
  </si>
  <si>
    <t>24 007</t>
  </si>
  <si>
    <t xml:space="preserve">Dod.+mtž větrací štěrbiny bez klapky, šířka 0,9m , laminát </t>
  </si>
  <si>
    <t>1169587305</t>
  </si>
  <si>
    <t>140</t>
  </si>
  <si>
    <t>43 001</t>
  </si>
  <si>
    <t xml:space="preserve">Dod.+mtž ocelové konstrukce stáje 21,7x69,6m , sklon 20 st., bez požární odolnosti, tryskání, základní a vrchní nátěr </t>
  </si>
  <si>
    <t>588304</t>
  </si>
  <si>
    <t>141</t>
  </si>
  <si>
    <t>43 002</t>
  </si>
  <si>
    <t>Dod.+mtž vaznic Metsec</t>
  </si>
  <si>
    <t>-1369992563</t>
  </si>
  <si>
    <t>142</t>
  </si>
  <si>
    <t>43 003</t>
  </si>
  <si>
    <t>Štítové stěny - laminát průsvitný vč.štítových paždíků</t>
  </si>
  <si>
    <t>-2097228399</t>
  </si>
  <si>
    <t>143</t>
  </si>
  <si>
    <t>012203000</t>
  </si>
  <si>
    <t>Geodetické práce při provádění stavby</t>
  </si>
  <si>
    <t>1024</t>
  </si>
  <si>
    <t>884229793</t>
  </si>
  <si>
    <t>144</t>
  </si>
  <si>
    <t>012303000</t>
  </si>
  <si>
    <t>Geodetické práce po výstavbě</t>
  </si>
  <si>
    <t>490591311</t>
  </si>
  <si>
    <t>145</t>
  </si>
  <si>
    <t>013002000</t>
  </si>
  <si>
    <t>Projektové práce - statika pilot (jednotně á 33 000 Kč)</t>
  </si>
  <si>
    <t>312070233</t>
  </si>
  <si>
    <t>146</t>
  </si>
  <si>
    <t>034503000</t>
  </si>
  <si>
    <t>Informační tabule na staveništi</t>
  </si>
  <si>
    <t>-374325500</t>
  </si>
  <si>
    <t>147</t>
  </si>
  <si>
    <t>VRN 003</t>
  </si>
  <si>
    <t xml:space="preserve">Oplocení stavby </t>
  </si>
  <si>
    <t>1704943608</t>
  </si>
  <si>
    <t>148</t>
  </si>
  <si>
    <t>VRN 004</t>
  </si>
  <si>
    <t>Zařízení staveniště - buňky, WC</t>
  </si>
  <si>
    <t>2054351224</t>
  </si>
  <si>
    <t>149</t>
  </si>
  <si>
    <t>071002000</t>
  </si>
  <si>
    <t xml:space="preserve">Provoz investora  (výstavba stáje bude z provozních důvodů rozdělena na dvě etapy, při zachování provozu v druhé části stáje !!!) - příplatek za ztížené podmínky</t>
  </si>
  <si>
    <t>-1433978695</t>
  </si>
  <si>
    <t>VP - Vícepráce</t>
  </si>
  <si>
    <t>PN</t>
  </si>
  <si>
    <t>Úroveň 5:</t>
  </si>
  <si>
    <t>01.1 - SO 01 Elektroinstalace</t>
  </si>
  <si>
    <t xml:space="preserve">    741 - Elektroinstalace - silnoproud</t>
  </si>
  <si>
    <t xml:space="preserve">    74101 - Ostatní</t>
  </si>
  <si>
    <t>741122601</t>
  </si>
  <si>
    <t>Montáž kabel Cu plný kulatý žíla 2x1,5 až 6 mm2 uložený pevně (CYKY)</t>
  </si>
  <si>
    <t>1628090002</t>
  </si>
  <si>
    <t>34111005</t>
  </si>
  <si>
    <t>kabel silový s Cu jádrem 1 kV 2x1,5mm2</t>
  </si>
  <si>
    <t>-1224344735</t>
  </si>
  <si>
    <t>741122611</t>
  </si>
  <si>
    <t>Montáž kabel Cu plný kulatý žíla 3x1,5 až 6 mm2 uložený pevně (CYKY)</t>
  </si>
  <si>
    <t>-1120644704</t>
  </si>
  <si>
    <t>34111030</t>
  </si>
  <si>
    <t>kabel silový s Cu jádrem 1 kV 3x1,5mm2</t>
  </si>
  <si>
    <t>-531850299</t>
  </si>
  <si>
    <t>34111036</t>
  </si>
  <si>
    <t>kabel silový s Cu jádrem 1 kV 3x2,5mm2</t>
  </si>
  <si>
    <t>-1784496942</t>
  </si>
  <si>
    <t>741122641</t>
  </si>
  <si>
    <t>Montáž kabel Cu plný kulatý žíla 5x1,5 až 2,5 mm2 uložený pevně (CYKY)</t>
  </si>
  <si>
    <t>132124969</t>
  </si>
  <si>
    <t>34111094</t>
  </si>
  <si>
    <t>kabel silový s Cu jádrem 1 kV 5x2,5mm2</t>
  </si>
  <si>
    <t>-1400287629</t>
  </si>
  <si>
    <t>741122642</t>
  </si>
  <si>
    <t>Montáž kabel Cu plný kulatý žíla 5x4 až 6 mm2 uložený pevně (CYKY)</t>
  </si>
  <si>
    <t>-2088354057</t>
  </si>
  <si>
    <t>34111098</t>
  </si>
  <si>
    <t>kabel silový s Cu jádrem 1 kV 5x4mm2</t>
  </si>
  <si>
    <t>1457823246</t>
  </si>
  <si>
    <t>34111100</t>
  </si>
  <si>
    <t>kabel silový s Cu jádrem 1 kV 5x6mm2</t>
  </si>
  <si>
    <t>-724163547</t>
  </si>
  <si>
    <t>741122644</t>
  </si>
  <si>
    <t>Montáž kabel Cu plný kulatý žíla 5x16 mm2 uložený pevně (CYKY)</t>
  </si>
  <si>
    <t>665330989</t>
  </si>
  <si>
    <t>34111080R</t>
  </si>
  <si>
    <t>kabel silový s Cu jádrem 1 kV 5x16mm2</t>
  </si>
  <si>
    <t>1345730371</t>
  </si>
  <si>
    <t>741120301</t>
  </si>
  <si>
    <t>Montáž vodič Cu izolovaný plný a laněný s PVC pláštěm žíla 0,55-16 mm2 pevně (CY, CHAH-R(V))</t>
  </si>
  <si>
    <t>-506040093</t>
  </si>
  <si>
    <t>34140825</t>
  </si>
  <si>
    <t>vodič silový s Cu jádrem 4mm2</t>
  </si>
  <si>
    <t>-1765079220</t>
  </si>
  <si>
    <t>34140826</t>
  </si>
  <si>
    <t>vodič silový s Cu jádrem 6mm2</t>
  </si>
  <si>
    <t>243300278</t>
  </si>
  <si>
    <t>741310031</t>
  </si>
  <si>
    <t>Montáž vypínač nástěnný 1-jednopólový prostředí venkovní/mokré</t>
  </si>
  <si>
    <t>-1868565924</t>
  </si>
  <si>
    <t>34535785.KVER</t>
  </si>
  <si>
    <t>spínač řaz. 1 nástěnný IP44</t>
  </si>
  <si>
    <t>1396400435</t>
  </si>
  <si>
    <t>741110001</t>
  </si>
  <si>
    <t>Montáž trubka plastová tuhá D přes 16 do 23 mm uložená pevně</t>
  </si>
  <si>
    <t>-1834096175</t>
  </si>
  <si>
    <t>34571092</t>
  </si>
  <si>
    <t>trubka elektroinstalační tuhá z PVC D 17,4/20 mm, délka 3 m</t>
  </si>
  <si>
    <t>474738817</t>
  </si>
  <si>
    <t>741110002</t>
  </si>
  <si>
    <t>Montáž trubka plastová tuhá D přes 23 do 35 mm uložená pevně</t>
  </si>
  <si>
    <t>-714404416</t>
  </si>
  <si>
    <t>34571094</t>
  </si>
  <si>
    <t>trubka elektroinstalační tuhá z PVC D 28,6/32 mm, délka 3 m</t>
  </si>
  <si>
    <t>-849575522</t>
  </si>
  <si>
    <t>741110041</t>
  </si>
  <si>
    <t>Montáž trubka plastová ohebná D přes 11 do 23 mm uložená pevně</t>
  </si>
  <si>
    <t>1302404701</t>
  </si>
  <si>
    <t>34571072</t>
  </si>
  <si>
    <t>trubka elektroinstalační ohebná z PVC (EN) 2320</t>
  </si>
  <si>
    <t>-2116366004</t>
  </si>
  <si>
    <t>741110042</t>
  </si>
  <si>
    <t>Montáž trubka plastová ohebná D přes 23 do 35 mm uložená pevně</t>
  </si>
  <si>
    <t>487519962</t>
  </si>
  <si>
    <t>34571074</t>
  </si>
  <si>
    <t>trubka elektroinstalační ohebná z PVC (EN) 2332</t>
  </si>
  <si>
    <t>1712722972</t>
  </si>
  <si>
    <t>741910601R</t>
  </si>
  <si>
    <t>Montáž příchytka plastová</t>
  </si>
  <si>
    <t>-1794818120</t>
  </si>
  <si>
    <t>34571990R</t>
  </si>
  <si>
    <t>příchytka z PH k upevňování trubky</t>
  </si>
  <si>
    <t>-66801719</t>
  </si>
  <si>
    <t>460690031</t>
  </si>
  <si>
    <t>Osazení hmoždinek včetně vyvrtání otvoru ve stěnách cihelných průměru do 8 mm</t>
  </si>
  <si>
    <t>638011807</t>
  </si>
  <si>
    <t>741910701</t>
  </si>
  <si>
    <t>Montáž nosných drátů a lan - napnutí jednoho nosného drátu</t>
  </si>
  <si>
    <t>-63412746</t>
  </si>
  <si>
    <t>35441091</t>
  </si>
  <si>
    <t xml:space="preserve">lano průřez 35mm2  FeZn</t>
  </si>
  <si>
    <t>1906869041</t>
  </si>
  <si>
    <t>741910721</t>
  </si>
  <si>
    <t>Montáž nosných drátů a lan - osazení konzoly s jedním napínačem</t>
  </si>
  <si>
    <t>-339940297</t>
  </si>
  <si>
    <t>31197014</t>
  </si>
  <si>
    <t>napínák lanový oko-hák Zn bílý M16</t>
  </si>
  <si>
    <t>-330912708</t>
  </si>
  <si>
    <t>741112021</t>
  </si>
  <si>
    <t>Montáž krabice nástěnná plastová čtyřhranná do 100x100 mm</t>
  </si>
  <si>
    <t>787691747</t>
  </si>
  <si>
    <t>34571533</t>
  </si>
  <si>
    <t>krabice odbočná z polystyrénu D 9020/CR 88x88x53mm 4xEST 13,5 bez svorkovnice</t>
  </si>
  <si>
    <t>2057054478</t>
  </si>
  <si>
    <t>741112022</t>
  </si>
  <si>
    <t>Montáž krabice nástěnná plastová čtyřhranná do 160x160 mm</t>
  </si>
  <si>
    <t>1187023865</t>
  </si>
  <si>
    <t>34571428</t>
  </si>
  <si>
    <t>krabice pancéřová z PH 117x117x58 mm svorkovnicí krabicovou šroubovací s vodiči 16x4 mm2</t>
  </si>
  <si>
    <t>-941624705</t>
  </si>
  <si>
    <t>741371123</t>
  </si>
  <si>
    <t>Montáž svítidlo zářivkové průmyslové závěsné 2 zdroje</t>
  </si>
  <si>
    <t>-1055640519</t>
  </si>
  <si>
    <t>34833104R</t>
  </si>
  <si>
    <t>svítidlo zářivkové průmyslové prachotěsné IP66, čirí akrylát, elektronický předřadník, 1x36W, délka 1572 mm</t>
  </si>
  <si>
    <t>-1324701873</t>
  </si>
  <si>
    <t>34751014</t>
  </si>
  <si>
    <t>zářivka lineární 36W G13 denní bílá</t>
  </si>
  <si>
    <t>-152249997</t>
  </si>
  <si>
    <t>741373002</t>
  </si>
  <si>
    <t>Montáž svítidlo výbojkové průmyslové stropní na výložník</t>
  </si>
  <si>
    <t>-1631586093</t>
  </si>
  <si>
    <t>34854220</t>
  </si>
  <si>
    <t>svítidlo výbojkové pro nebezpečná prostředí nástěnné 70W světelného zdroje sodíkové výbojky</t>
  </si>
  <si>
    <t>-1016935825</t>
  </si>
  <si>
    <t>741373002R</t>
  </si>
  <si>
    <t>395764172</t>
  </si>
  <si>
    <t>34854220R</t>
  </si>
  <si>
    <t>svítidlo LED 13W, IP66, 3000K</t>
  </si>
  <si>
    <t>1621733812</t>
  </si>
  <si>
    <t>741330602</t>
  </si>
  <si>
    <t>Montáž relé návěstní se zapojením vodičů</t>
  </si>
  <si>
    <t>-739009304</t>
  </si>
  <si>
    <t>35835202R</t>
  </si>
  <si>
    <t>termostat prostorový -20 až +50</t>
  </si>
  <si>
    <t>548450626</t>
  </si>
  <si>
    <t>741210003</t>
  </si>
  <si>
    <t>Montáž rozvodnice oceloplechová nebo plastová běžná do 100 kg</t>
  </si>
  <si>
    <t>867525128</t>
  </si>
  <si>
    <t>35713116</t>
  </si>
  <si>
    <t>rozvodnice RJ1</t>
  </si>
  <si>
    <t>2137085711</t>
  </si>
  <si>
    <t>741210001</t>
  </si>
  <si>
    <t>Montáž rozvodnice oceloplechová nebo plastová běžná do 20 kg</t>
  </si>
  <si>
    <t>-1849839114</t>
  </si>
  <si>
    <t>35713102R</t>
  </si>
  <si>
    <t>rozvodnice nástěnná, zásuvková, 1x16A 230V, 1x16 400V, 1x32A 400V</t>
  </si>
  <si>
    <t>1027594553</t>
  </si>
  <si>
    <t>741910413</t>
  </si>
  <si>
    <t>Montáž žlab kovový šířky do 125 mm bez víka</t>
  </si>
  <si>
    <t>-741179718</t>
  </si>
  <si>
    <t>34575493</t>
  </si>
  <si>
    <t>žlab kabelový pozinkovaný 2m/ks 100X125</t>
  </si>
  <si>
    <t>-752748531</t>
  </si>
  <si>
    <t>741910512</t>
  </si>
  <si>
    <t>Montáž se zhotovením konstrukce pro upevnění přístrojů do 10 kg</t>
  </si>
  <si>
    <t>-829528120</t>
  </si>
  <si>
    <t>741006</t>
  </si>
  <si>
    <t>Montáž demontáž lešení, pomocných konstrukcí</t>
  </si>
  <si>
    <t>1382868539</t>
  </si>
  <si>
    <t>05</t>
  </si>
  <si>
    <t>Koordinace vedení s ostatními profesemi</t>
  </si>
  <si>
    <t>512</t>
  </si>
  <si>
    <t>-317302455</t>
  </si>
  <si>
    <t>741002</t>
  </si>
  <si>
    <t>Kontrola a úprava stávající el. instalace</t>
  </si>
  <si>
    <t>869289317</t>
  </si>
  <si>
    <t>741003</t>
  </si>
  <si>
    <t>Zakreslení skutečného provedení el. instalace</t>
  </si>
  <si>
    <t>-1741324956</t>
  </si>
  <si>
    <t>741004</t>
  </si>
  <si>
    <t>pomocný materál, prořez</t>
  </si>
  <si>
    <t>%</t>
  </si>
  <si>
    <t>2022245379</t>
  </si>
  <si>
    <t>741005</t>
  </si>
  <si>
    <t>Doprava pracovníků na staveniště</t>
  </si>
  <si>
    <t>755520084</t>
  </si>
  <si>
    <t>741810002</t>
  </si>
  <si>
    <t>Celková prohlídka elektrického rozvodu a zařízení do 500 000,- Kč</t>
  </si>
  <si>
    <t>623712249</t>
  </si>
  <si>
    <t>02.1 - SO 01 Hromosvod</t>
  </si>
  <si>
    <t>741410022</t>
  </si>
  <si>
    <t>Montáž vodič uzemňovací pásek průřezu do 120 mm2 v průmyslové výstavbě v zemi</t>
  </si>
  <si>
    <t>527557136</t>
  </si>
  <si>
    <t>35442062</t>
  </si>
  <si>
    <t>pás zemnící 30x4mm FeZn</t>
  </si>
  <si>
    <t>-601149249</t>
  </si>
  <si>
    <t>741410042</t>
  </si>
  <si>
    <t>Montáž vodič uzemňovací drát nebo lano D do 10 mm v průmysl výstavbě</t>
  </si>
  <si>
    <t>499345912</t>
  </si>
  <si>
    <t>35441073</t>
  </si>
  <si>
    <t>drát D 10mm FeZn</t>
  </si>
  <si>
    <t>-471373103</t>
  </si>
  <si>
    <t>741420001</t>
  </si>
  <si>
    <t>Montáž drát nebo lano hromosvodné svodové D do 10 mm s podpěrou</t>
  </si>
  <si>
    <t>-1632638509</t>
  </si>
  <si>
    <t>35441077</t>
  </si>
  <si>
    <t>drát D 8mm AlMgSi</t>
  </si>
  <si>
    <t>-595663202</t>
  </si>
  <si>
    <t>35441560</t>
  </si>
  <si>
    <t>podpěra vedení FeZn na plechové střechy 110 mm</t>
  </si>
  <si>
    <t>587673544</t>
  </si>
  <si>
    <t>741420051</t>
  </si>
  <si>
    <t>Montáž vedení hromosvodné-úhelník nebo trubka s držáky do zdiva</t>
  </si>
  <si>
    <t>-1437837256</t>
  </si>
  <si>
    <t>35441830</t>
  </si>
  <si>
    <t>úhelník ochranný na ochranu svodu - 1700 mm, FeZn</t>
  </si>
  <si>
    <t>-2019016595</t>
  </si>
  <si>
    <t>35441836</t>
  </si>
  <si>
    <t>držák ochranného úhelníku do zdiva, FeZn</t>
  </si>
  <si>
    <t>-1400158311</t>
  </si>
  <si>
    <t>741420021</t>
  </si>
  <si>
    <t>Montáž svorka hromosvodná se 2 šrouby</t>
  </si>
  <si>
    <t>2075609264</t>
  </si>
  <si>
    <t>35441885</t>
  </si>
  <si>
    <t>svorka spojovací pro lano D 8-10 mm</t>
  </si>
  <si>
    <t>-1716521995</t>
  </si>
  <si>
    <t>35441895</t>
  </si>
  <si>
    <t>svorka připojovací k připojení kovových částí</t>
  </si>
  <si>
    <t>1709966707</t>
  </si>
  <si>
    <t>35441905</t>
  </si>
  <si>
    <t>svorka připojovací k připojení okapových žlabů</t>
  </si>
  <si>
    <t>-1539766052</t>
  </si>
  <si>
    <t>35441998</t>
  </si>
  <si>
    <t>svorka na potrubí 3/4" - 27mm, FeZn</t>
  </si>
  <si>
    <t>-1634951769</t>
  </si>
  <si>
    <t>35441996</t>
  </si>
  <si>
    <t>svorka odbočovací a spojovací pro spojování kruhových a páskových vodičů, FeZn</t>
  </si>
  <si>
    <t>1108075983</t>
  </si>
  <si>
    <t>35441925</t>
  </si>
  <si>
    <t>svorka zkušební pro lano D 6-12 mm, FeZn</t>
  </si>
  <si>
    <t>-313995710</t>
  </si>
  <si>
    <t>741420022</t>
  </si>
  <si>
    <t>Montáž svorka hromosvodná se 3 šrouby</t>
  </si>
  <si>
    <t>-1744291774</t>
  </si>
  <si>
    <t>35441986</t>
  </si>
  <si>
    <t>svorka odbočovací a spojovací pro pásek 30x4 mm, FeZn</t>
  </si>
  <si>
    <t>1474807134</t>
  </si>
  <si>
    <t>460230414</t>
  </si>
  <si>
    <t>Odkop zeminy ručně s vodorovným přemístěním do 50 m na skládku v hornině tř 3 a 4</t>
  </si>
  <si>
    <t>1800544544</t>
  </si>
  <si>
    <t>Demontáž stávajícího hromosvodového vedení</t>
  </si>
  <si>
    <t>-886911824</t>
  </si>
  <si>
    <t>-741297111</t>
  </si>
  <si>
    <t>895049009</t>
  </si>
  <si>
    <t>691212788</t>
  </si>
  <si>
    <t>741810001</t>
  </si>
  <si>
    <t>Celková prohlídka elektrického rozvodu a zařízení do 100 000,- Kč</t>
  </si>
  <si>
    <t>-1704357084</t>
  </si>
  <si>
    <t>01c - ZTI</t>
  </si>
  <si>
    <t xml:space="preserve">    1 - Zemní práce</t>
  </si>
  <si>
    <t xml:space="preserve">    4 - Vodorovné konstrukce</t>
  </si>
  <si>
    <t xml:space="preserve">    6 - Úpravy povrchů, podlahy a osazování výplní</t>
  </si>
  <si>
    <t xml:space="preserve">    722 - Zdravotechnika - vnitřní vodovod</t>
  </si>
  <si>
    <t>1042968439</t>
  </si>
  <si>
    <t>-1336752557</t>
  </si>
  <si>
    <t>132301202</t>
  </si>
  <si>
    <t>Hloubení rýh š do 2000 mm v hornině tř. 4 objemu do 1000 m3</t>
  </si>
  <si>
    <t>982417604</t>
  </si>
  <si>
    <t>132301209</t>
  </si>
  <si>
    <t>Příplatek za lepivost k hloubení rýh š do 2000 mm v hornině tř. 4</t>
  </si>
  <si>
    <t>-728114719</t>
  </si>
  <si>
    <t>151101102</t>
  </si>
  <si>
    <t>Zřízení příložného pažení a rozepření stěn rýh hl do 4 m</t>
  </si>
  <si>
    <t>-519644487</t>
  </si>
  <si>
    <t>151101112</t>
  </si>
  <si>
    <t>Odstranění příložného pažení a rozepření stěn rýh hl do 4 m</t>
  </si>
  <si>
    <t>-206130292</t>
  </si>
  <si>
    <t>151101301</t>
  </si>
  <si>
    <t>Zřízení rozepření stěn při pažení příložném hl do 4 m</t>
  </si>
  <si>
    <t>-860546699</t>
  </si>
  <si>
    <t>151101311</t>
  </si>
  <si>
    <t>Odstranění rozepření stěn při pažení příložném hl do 4 m</t>
  </si>
  <si>
    <t>1588465693</t>
  </si>
  <si>
    <t>992155494</t>
  </si>
  <si>
    <t>-1201705784</t>
  </si>
  <si>
    <t>167101101</t>
  </si>
  <si>
    <t>Nakládání výkopku z hornin tř. 1 až 4 do 100 m3</t>
  </si>
  <si>
    <t>1626643347</t>
  </si>
  <si>
    <t>171201101</t>
  </si>
  <si>
    <t>Uložení sypaniny do násypů nezhutněných</t>
  </si>
  <si>
    <t>1763581863</t>
  </si>
  <si>
    <t>1171259246</t>
  </si>
  <si>
    <t>175111101</t>
  </si>
  <si>
    <t>Obsypání potrubí ručně sypaninou bez prohození sítem, uloženou do 3 m</t>
  </si>
  <si>
    <t>678602217</t>
  </si>
  <si>
    <t>58331345</t>
  </si>
  <si>
    <t>kamenivo těžené drobné tříděné frakce 0-4</t>
  </si>
  <si>
    <t>-1583523685</t>
  </si>
  <si>
    <t>451572111</t>
  </si>
  <si>
    <t>Lože pod potrubí otevřený výkop z kameniva drobného těženého</t>
  </si>
  <si>
    <t>-813310241</t>
  </si>
  <si>
    <t>631312141</t>
  </si>
  <si>
    <t>Doplnění rýh v dosavadních mazaninách betonem prostým</t>
  </si>
  <si>
    <t>706611465</t>
  </si>
  <si>
    <t>871355221</t>
  </si>
  <si>
    <t>Kanalizační potrubí z tvrdého PVC jednovrstvé tuhost třídy SN8 DN 200</t>
  </si>
  <si>
    <t>712871969</t>
  </si>
  <si>
    <t>892351111</t>
  </si>
  <si>
    <t>Tlaková zkouška vodou potrubí DN 150 nebo 200</t>
  </si>
  <si>
    <t>1588302816</t>
  </si>
  <si>
    <t>892372111</t>
  </si>
  <si>
    <t>Zabezpečení konců potrubí DN do 300 při tlakových zkouškách vodou</t>
  </si>
  <si>
    <t>441426197</t>
  </si>
  <si>
    <t>894411111</t>
  </si>
  <si>
    <t>Zřízení šachet kanalizačních z betonových dílců na potrubí DN do 200 dno beton tř. C 25/30</t>
  </si>
  <si>
    <t>-888813651</t>
  </si>
  <si>
    <t>894411311</t>
  </si>
  <si>
    <t>Osazení železobetonových dílců pro šachty skruží rovných</t>
  </si>
  <si>
    <t>1628906629</t>
  </si>
  <si>
    <t>894412411</t>
  </si>
  <si>
    <t>Osazení železobetonových dílců pro šachty skruží přechodových</t>
  </si>
  <si>
    <t>1137889830</t>
  </si>
  <si>
    <t>894414111</t>
  </si>
  <si>
    <t>Osazení železobetonových dílců pro šachty skruží základových (dno)</t>
  </si>
  <si>
    <t>1508488508</t>
  </si>
  <si>
    <t>28661978</t>
  </si>
  <si>
    <t>přechodová deska pro dno DN 1500 v 640mm</t>
  </si>
  <si>
    <t>-1311305793</t>
  </si>
  <si>
    <t>5922406R</t>
  </si>
  <si>
    <t>skruž betonová DN 1500x500 PS, 150x50x15 cm</t>
  </si>
  <si>
    <t>961250039</t>
  </si>
  <si>
    <t>59224043</t>
  </si>
  <si>
    <t>dno betonové šachtové TBZ-Q 1000 - 1500</t>
  </si>
  <si>
    <t>785062704</t>
  </si>
  <si>
    <t>895941111</t>
  </si>
  <si>
    <t>Vpusti kanalizační uliční z betonových dílců typ UV-50 normální</t>
  </si>
  <si>
    <t>-1714266816</t>
  </si>
  <si>
    <t>899103113</t>
  </si>
  <si>
    <t>Osazení poklopů litinových nebo ocelových bez rámů nad 100 kg do 150 kg</t>
  </si>
  <si>
    <t>-372876513</t>
  </si>
  <si>
    <t>55241017</t>
  </si>
  <si>
    <t>poklop šachtový litinový kruhový DN 600 bez ventilace tř D 400 pro běžný provoz</t>
  </si>
  <si>
    <t>-1841325842</t>
  </si>
  <si>
    <t>965042241</t>
  </si>
  <si>
    <t>Bourání podkladů pod dlažby nebo mazanin betonových nebo z asfaltu tl přes 100 mm pl pře 4 m2</t>
  </si>
  <si>
    <t>169430034</t>
  </si>
  <si>
    <t>965049112</t>
  </si>
  <si>
    <t>Příplatek k bourání betonových mazanin za bourání mazanin se svařovanou sítí tl přes 100 mm</t>
  </si>
  <si>
    <t>-1959901268</t>
  </si>
  <si>
    <t>977312114</t>
  </si>
  <si>
    <t>Řezání stávajících betonových mazanin vyztužených hl do 200 mm</t>
  </si>
  <si>
    <t>-220658708</t>
  </si>
  <si>
    <t>998276101</t>
  </si>
  <si>
    <t>Přesun hmot pro trubní vedení z trub z plastických hmot otevřený výkop</t>
  </si>
  <si>
    <t>747919030</t>
  </si>
  <si>
    <t>722176113</t>
  </si>
  <si>
    <t>Montáž potrubí plastové spojované svary polyfuzně do D 25 mm</t>
  </si>
  <si>
    <t>506415595</t>
  </si>
  <si>
    <t>286151350</t>
  </si>
  <si>
    <t>trubka tlaková PE řada PN 16 25 x 3</t>
  </si>
  <si>
    <t>-1344529293</t>
  </si>
  <si>
    <t>722176114</t>
  </si>
  <si>
    <t>Montáž potrubí plastové spojované svary polyfuzně do D 32 mm</t>
  </si>
  <si>
    <t>-1886981358</t>
  </si>
  <si>
    <t>286151380</t>
  </si>
  <si>
    <t>trubka tlaková PE řada PN 16 32 x 3</t>
  </si>
  <si>
    <t>1583737530</t>
  </si>
  <si>
    <t>722176115</t>
  </si>
  <si>
    <t>Montáž potrubí plastové spojované svary polyfuzně do D 40 mm</t>
  </si>
  <si>
    <t>409340339</t>
  </si>
  <si>
    <t>28615140</t>
  </si>
  <si>
    <t>trubka tlaková PE řada PN 16 40 x 3,7</t>
  </si>
  <si>
    <t>-1291445218</t>
  </si>
  <si>
    <t>722181221</t>
  </si>
  <si>
    <t>Ochrana vodovodního potrubí přilepenými termoizolačními trubicemi z PE tl do 9 mm DN do 22 mm</t>
  </si>
  <si>
    <t>872963704</t>
  </si>
  <si>
    <t>722190401</t>
  </si>
  <si>
    <t>Vyvedení a upevnění výpustku do DN 25</t>
  </si>
  <si>
    <t>-371192006</t>
  </si>
  <si>
    <t>722190499</t>
  </si>
  <si>
    <t xml:space="preserve">Přípojka napájecího žlabu izolovaná s ochrannou trubkou KG 100 do </t>
  </si>
  <si>
    <t>17150517</t>
  </si>
  <si>
    <t>722211121</t>
  </si>
  <si>
    <t>Šoupátko ISO DN 40 PN 10</t>
  </si>
  <si>
    <t>1888852378</t>
  </si>
  <si>
    <t>42291078</t>
  </si>
  <si>
    <t>souprava zemní pro šoupátka DN 40-50 mm, Rd 2,0 m</t>
  </si>
  <si>
    <t>1690687249</t>
  </si>
  <si>
    <t>56230633</t>
  </si>
  <si>
    <t>poklop uliční šoupátkový kulatý plastový PA s litinovým víkem</t>
  </si>
  <si>
    <t>748312114</t>
  </si>
  <si>
    <t>722212330</t>
  </si>
  <si>
    <t>T klíč k šoupátku se zemní soupravou pro všechny rozměry</t>
  </si>
  <si>
    <t>-1263485030</t>
  </si>
  <si>
    <t>722220112</t>
  </si>
  <si>
    <t>Nástěnka pro výtokový ventil G 3/4 s jedním závitem</t>
  </si>
  <si>
    <t>-1338370747</t>
  </si>
  <si>
    <t>722221135</t>
  </si>
  <si>
    <t>Ventil výtokový G 3/4 s jedním závitem</t>
  </si>
  <si>
    <t>-723322981</t>
  </si>
  <si>
    <t>722232044</t>
  </si>
  <si>
    <t>Kohout kulový přímý G 3/4 PN 42 do 185°C vnitřní závit</t>
  </si>
  <si>
    <t>1301817510</t>
  </si>
  <si>
    <t>722290226</t>
  </si>
  <si>
    <t>Zkouška těsnosti vodovodního potrubí závitového do DN 50</t>
  </si>
  <si>
    <t>-1195220133</t>
  </si>
  <si>
    <t>722290234</t>
  </si>
  <si>
    <t>Proplach a dezinfekce vodovodního potrubí do DN 80</t>
  </si>
  <si>
    <t>-1461685789</t>
  </si>
  <si>
    <t>998722101</t>
  </si>
  <si>
    <t>Přesun hmot tonážní pro vnitřní vodovod v objektech v do 6 m</t>
  </si>
  <si>
    <t>764697486</t>
  </si>
  <si>
    <t>01d - Technologie hrazení a napájení</t>
  </si>
  <si>
    <t xml:space="preserve">    D1 - sloupky sloupky</t>
  </si>
  <si>
    <t xml:space="preserve">    D2 - Branky a hrazení Branky a hrazení</t>
  </si>
  <si>
    <t xml:space="preserve">    D3 - hrazení hrazení</t>
  </si>
  <si>
    <t xml:space="preserve">    D4 - Žlabová zábrana Žlabová zábrana</t>
  </si>
  <si>
    <t xml:space="preserve">    D5 - Napajecí žlaby Napajecí žlaby</t>
  </si>
  <si>
    <t xml:space="preserve">    26-M -  Montáže zařízení pro zemědělství</t>
  </si>
  <si>
    <t>3 001</t>
  </si>
  <si>
    <t>Rozměření, fixace a obetonování sloupků hrazení DN 102 mm vč. dodávky betonu</t>
  </si>
  <si>
    <t>-165748409</t>
  </si>
  <si>
    <t>3 002</t>
  </si>
  <si>
    <t>Rozměření, fixace a obetonování sloupků hrazení DN 76 mm vč. dodávky betonu</t>
  </si>
  <si>
    <t>-406985370</t>
  </si>
  <si>
    <t>F111B07182Z</t>
  </si>
  <si>
    <t>Sloupek BS 76/1800 silnostěnný sloupek je určen pro instalaci hrazení do stájí, je vyroben z trubky O76x6,3 mm, výška 1800 mm, povrchová úprava - žárové zinkování, platle, plastové víčko</t>
  </si>
  <si>
    <t>F111B10202Z</t>
  </si>
  <si>
    <t>Sloupek BS 102/2000 silnostěnný sloupek je určen pro instalaci hrazení do stájí, je vyroben z trubky O102x6,3 mm, výška 2000 mm, povrchová úprava - žárové zinkování, platle, plastové víčko</t>
  </si>
  <si>
    <t>F111ZL717SZ</t>
  </si>
  <si>
    <t>Sloupek ZZD-2L 76/1700 sloupek pro instalaci žlabových zábran pro dojnice, s oboustranným uchycením fošen, trubka pr.76x3,65 mm, L profil 60x60x5, výška 1700 mm, povrchová úpravá - žár. zinkování, platle, plast. víčko</t>
  </si>
  <si>
    <t>F111ZL717RZ</t>
  </si>
  <si>
    <t>Sloupek ZZD-RL 76/1700 sloupek pro instalaci žlabových zábran pro dojnice, s pravým uchycením fošen, trubka pr.76x3,65 mm, L profil 60x60x5, výška 1700 mm, povrchová úprava - žár. zinkování, platle, plast. víčko</t>
  </si>
  <si>
    <t>F111ZL717LZ</t>
  </si>
  <si>
    <t>Sloupek ZZD-LL 76/1700 sloupek pro instalaci žlabových zábran pro dojnice, s levým uchycením fošen, trubka pr.76x3,65 mm, L profil 60x60x5, výška 1700 mm, povrchová úprava - žár. zinkování, platle, plast. víčko</t>
  </si>
  <si>
    <t>F1152SVK30Z</t>
  </si>
  <si>
    <t>Branka SVK 3000 Z L=2850mm branka pro skot s kari sítí do 3m. výška oblouku 1550mm. průměr 43, výplň plochoovál. žárově zinkováno</t>
  </si>
  <si>
    <t>KS</t>
  </si>
  <si>
    <t>F1152SVK35Z</t>
  </si>
  <si>
    <t>Branka SVK 3500 Z branka pro skot s kari sítí do 3,5m. výška oblouku 1550mm. průměr 43, výplň plochoovál. žárově zinkováno</t>
  </si>
  <si>
    <t>F1142SP35Z</t>
  </si>
  <si>
    <t xml:space="preserve">Branka SP 3500 Z L=3310mm branka do porodny 3,25m. výška oblouku 1200mm. průměr  60, výplň průměr  43. žárově zinkováno</t>
  </si>
  <si>
    <t>F1122SDR33Z</t>
  </si>
  <si>
    <t>Branka SD-R 3,1-3,4m zaříznutelná Zaříznutelná branka pro dojnice 3,1-3,4m. výška oblouku 1000mm. průměr 43, výplň plochoovál. žárově zinkováno</t>
  </si>
  <si>
    <t>F1142SP15Z</t>
  </si>
  <si>
    <t xml:space="preserve">Branka SP 1500 Z l=1400mm branka do porodny 1,5m. výška oblouku 1200mm. průměr  43, výplň průměr  43. žárově zinkováno</t>
  </si>
  <si>
    <t>F1122SD17Z</t>
  </si>
  <si>
    <t>Branka SD 1750 Z branka pro dojnice do 1,75m. výška oblouku 1000mm. průměr 43, výplň plochoovál. žárově zinkováno</t>
  </si>
  <si>
    <t>F1122SD12Z</t>
  </si>
  <si>
    <t>Branka SD 1250 Z branka pro dojnice do 1,25m. výška oblouku 1000mm. průměr 43, výplň plochoovál. žárově zinkováno</t>
  </si>
  <si>
    <t>F1122SDR25Z</t>
  </si>
  <si>
    <t>Branka SD-R 2,2-2,5m zaříznutelná Zaříznutelná branka pro dojnice 2,2-2,5m. výška oblouku 1000mm. průměr 43, výplň plochoovál. žárově zinkováno</t>
  </si>
  <si>
    <t>F116118400Z</t>
  </si>
  <si>
    <t>Čep branky 18/400 Z čep branky pr 18mm. žárově zinkováno</t>
  </si>
  <si>
    <t>F1180K10242Z</t>
  </si>
  <si>
    <t>Závěsy 102/42 Z komplet pro branku soubor dílů pro zavěšení branky průměr 42 na sloupek 102. žárově zinkováno</t>
  </si>
  <si>
    <t>F1180K07642Z</t>
  </si>
  <si>
    <t>Závěsy 76/42 Z komplet pro branku soubor dílů pro zavěšení branky průměr 42 na sloupek 76. žárově zinkováno</t>
  </si>
  <si>
    <t>F1180K10260Z</t>
  </si>
  <si>
    <t>Závěsy 102/60 Z komplet pro branku soubor dílů pro zavěšení branky průměr 60 na sloupek 102. žárově zinkováno</t>
  </si>
  <si>
    <t>F1161T1Z</t>
  </si>
  <si>
    <t>Zajištění branky T1 Z na trubku zajištění branky na svislou trubku, tl. 5 mm. žárově zinkováno</t>
  </si>
  <si>
    <t>F1161S1Z</t>
  </si>
  <si>
    <t>Zajištění branky SS1 Z na stěnu svislé zajištění branky na stěnu svislé, tl. 5 mm. žárově zinkováno</t>
  </si>
  <si>
    <t>Pol9</t>
  </si>
  <si>
    <t>Nespecifikovaný montážní materiál Nespecifikovaný montážní materiál</t>
  </si>
  <si>
    <t>FHRZ042325P</t>
  </si>
  <si>
    <t>Trubka 5/4" P závitová Trubka 5/4" P závitová</t>
  </si>
  <si>
    <t>F6010T7642Z</t>
  </si>
  <si>
    <t>Spona T 76/42 Z Spona T 76/42 Z</t>
  </si>
  <si>
    <t>F6010X7642Z</t>
  </si>
  <si>
    <t>Spona X 76/42 Z Spona X 76/42 Z</t>
  </si>
  <si>
    <t>F1180TZ10242Z</t>
  </si>
  <si>
    <t>Závěs zajištěný 102/42 Z komplet 1</t>
  </si>
  <si>
    <t>Pol10</t>
  </si>
  <si>
    <t>SADA</t>
  </si>
  <si>
    <t>F1241MD2800Z</t>
  </si>
  <si>
    <t>Zábrana žlabová fixační MD 3 Z L2170 Samopoutací žlabová zábrana pro dojnice. výška 940 mm, tři místa do 2800mm. zinkováno</t>
  </si>
  <si>
    <t>F1241MD2150Z</t>
  </si>
  <si>
    <t>Zábrana žlabová fixační MD 2 Z L=2010 Samopoutací žlabová zábrana pro dojnice. výška 940 mm, dvě místa do 2150mm. zinkováno</t>
  </si>
  <si>
    <t>F1241MD2800Z.1</t>
  </si>
  <si>
    <t>Zábrana žlabová fixační MD 3 Z L2210 Samopoutací žlabová zábrana pro dojnice. výška 940 mm, tři místa do 2800mm. zinkováno</t>
  </si>
  <si>
    <t>F1241MD3450Z</t>
  </si>
  <si>
    <t>Zábrana žlabová fixační MD 4 Z L=2935 Samopoutací žlabová zábrana pro dojnice. výška 940 mm, čtyři místa do 3450mm. zinkováno</t>
  </si>
  <si>
    <t>F6010T7660Z</t>
  </si>
  <si>
    <t>Spona T 76/60 Z Spona T 76/60 Z</t>
  </si>
  <si>
    <t>F6010X7660Z</t>
  </si>
  <si>
    <t>Spona X 76/60 Z Spona X 76/60 Z</t>
  </si>
  <si>
    <t>Pol11</t>
  </si>
  <si>
    <t>montážní mat montážní mat</t>
  </si>
  <si>
    <t>F131N1N</t>
  </si>
  <si>
    <t>Žlab NEPTUN II typ G1 - 600/1410 napájecí žlab výhřívaný, d/š/v = 1410/600/1055 mm, objem 80 l, příkonžlabu 200 W, příkon noha žlabu 16W, dvouplášťový s tepelnou izolací,vnitřní žlab z nerezové oceli, ostatní konsrukce žárově zinkovaná</t>
  </si>
  <si>
    <t>26 001</t>
  </si>
  <si>
    <t xml:space="preserve">Montáž zemědělské technologie  ( hrazení a napájení mimo osazení sloupků)</t>
  </si>
  <si>
    <t>-54458464</t>
  </si>
  <si>
    <t>Kód 002 - Dojírny a mléčnice pro skot</t>
  </si>
  <si>
    <t>02a - Stavební část</t>
  </si>
  <si>
    <t xml:space="preserve">    61 - Úprava povrchů vnitřních</t>
  </si>
  <si>
    <t xml:space="preserve">    62 - Úprava povrchů vnějších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</si>
  <si>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</si>
  <si>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</si>
  <si>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</si>
  <si>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>122301101</t>
  </si>
  <si>
    <t>Odkopávky a prokopávky nezapažené v hornině tř. 4 objem do 100 m3</t>
  </si>
  <si>
    <t>931920827</t>
  </si>
  <si>
    <t>-1124100989</t>
  </si>
  <si>
    <t>132201101</t>
  </si>
  <si>
    <t>Hloubení rýh š do 600 mm v hornině tř. 3 objemu do 100 m3</t>
  </si>
  <si>
    <t>1826385406</t>
  </si>
  <si>
    <t>132201109</t>
  </si>
  <si>
    <t>Příplatek za lepivost k hloubení rýh š do 600 mm v hornině tř. 3</t>
  </si>
  <si>
    <t>917824661</t>
  </si>
  <si>
    <t>-725448970</t>
  </si>
  <si>
    <t>-1778559545</t>
  </si>
  <si>
    <t>1742937627</t>
  </si>
  <si>
    <t>-873367201</t>
  </si>
  <si>
    <t>174101102</t>
  </si>
  <si>
    <t>Zásyp v uzavřených prostorech sypaninou se zhutněním</t>
  </si>
  <si>
    <t>741871409</t>
  </si>
  <si>
    <t>-497047962</t>
  </si>
  <si>
    <t>-1889655757</t>
  </si>
  <si>
    <t>886920872</t>
  </si>
  <si>
    <t>-1964487063</t>
  </si>
  <si>
    <t>1996636519</t>
  </si>
  <si>
    <t>311113143</t>
  </si>
  <si>
    <t>Nosná zeď tl do 250 mm z hladkých tvárnic ztraceného bednění včetně výplně z betonu tř. C 20/25</t>
  </si>
  <si>
    <t>1538345345</t>
  </si>
  <si>
    <t>311236311</t>
  </si>
  <si>
    <t>Zdivo jednovrstvé zvukově izolační na tenkovrstvou maltu z cihel děrovaných broušených P20 tloušťky 190 mm</t>
  </si>
  <si>
    <t>906736622</t>
  </si>
  <si>
    <t>311237111</t>
  </si>
  <si>
    <t>Zdivo jednovrstvé tepelně izolační z cihel broušených na tenkovrstvou maltu U přes 0,26 do 0,30 W/m2K tl zdiva 300 mm</t>
  </si>
  <si>
    <t>1599948876</t>
  </si>
  <si>
    <t>317168012</t>
  </si>
  <si>
    <t>Překlad keramický plochý š 115 mm dl 1250 mm</t>
  </si>
  <si>
    <t>1618316328</t>
  </si>
  <si>
    <t>317168052</t>
  </si>
  <si>
    <t>Překlad keramický vysoký v 238 mm dl 1250 mm</t>
  </si>
  <si>
    <t>-1533574871</t>
  </si>
  <si>
    <t>317168053</t>
  </si>
  <si>
    <t>Překlad keramický vysoký v 238 mm dl 1500 mm</t>
  </si>
  <si>
    <t>926351546</t>
  </si>
  <si>
    <t>317168054</t>
  </si>
  <si>
    <t>Překlad keramický vysoký v 238 mm dl 1750 mm</t>
  </si>
  <si>
    <t>818720323</t>
  </si>
  <si>
    <t>317998112</t>
  </si>
  <si>
    <t>Tepelná izolace mezi překlady v 24 cm z polystyrénu tl 70 mm</t>
  </si>
  <si>
    <t>1104694801</t>
  </si>
  <si>
    <t>-1397384873</t>
  </si>
  <si>
    <t>1235730424</t>
  </si>
  <si>
    <t>788944007</t>
  </si>
  <si>
    <t>-1234365282</t>
  </si>
  <si>
    <t>342244211</t>
  </si>
  <si>
    <t>Příčka z cihel broušených na tenkovrstvou maltu tloušťky 115 mm</t>
  </si>
  <si>
    <t>2072309602</t>
  </si>
  <si>
    <t>430321414</t>
  </si>
  <si>
    <t>Schodišťová konstrukce a rampa ze ŽB tř. C 25/30</t>
  </si>
  <si>
    <t>-888044019</t>
  </si>
  <si>
    <t>431351121</t>
  </si>
  <si>
    <t>Zřízení bednění podest schodišť a ramp přímočarých v do 4 m</t>
  </si>
  <si>
    <t>-1802658465</t>
  </si>
  <si>
    <t>431351122</t>
  </si>
  <si>
    <t>Odstranění bednění podest schodišť a ramp přímočarých v do 4 m</t>
  </si>
  <si>
    <t>661875552</t>
  </si>
  <si>
    <t>434311114</t>
  </si>
  <si>
    <t>Schodišťové stupně dusané na terén z betonu tř. C 16/20 bez potěru</t>
  </si>
  <si>
    <t>191718222</t>
  </si>
  <si>
    <t>434351141</t>
  </si>
  <si>
    <t>Zřízení bednění stupňů přímočarých schodišť</t>
  </si>
  <si>
    <t>-2042995593</t>
  </si>
  <si>
    <t>434351142</t>
  </si>
  <si>
    <t>Odstranění bednění stupňů přímočarých schodišť</t>
  </si>
  <si>
    <t>271400792</t>
  </si>
  <si>
    <t>612321121</t>
  </si>
  <si>
    <t>Vápenocementová omítka hladká jednovrstvá vnitřních stěn nanášená ručně</t>
  </si>
  <si>
    <t>1471579280</t>
  </si>
  <si>
    <t>612321141</t>
  </si>
  <si>
    <t>Vápenocementová omítka štuková dvouvrstvá vnitřních stěn nanášená ručně tl. 10 mm</t>
  </si>
  <si>
    <t>1618363494</t>
  </si>
  <si>
    <t>612321191</t>
  </si>
  <si>
    <t>Příplatek k vápenocementové omítce vnitřních stěn za každých dalších 5 mm tloušťky ručně</t>
  </si>
  <si>
    <t>-1414847705</t>
  </si>
  <si>
    <t>622321141</t>
  </si>
  <si>
    <t>Vápenocementová omítka štuková dvouvrstvá vnějších stěn nanášená ručně tl. 15 mm</t>
  </si>
  <si>
    <t>1956108236</t>
  </si>
  <si>
    <t>622321191</t>
  </si>
  <si>
    <t>Příplatek k vápenocementové omítce vnějších stěn za každých dalších 5 mm tloušťky ručně</t>
  </si>
  <si>
    <t>-494910687</t>
  </si>
  <si>
    <t>783823135</t>
  </si>
  <si>
    <t>Penetrační silikonový nátěr hladkých, tenkovrstvých zrnitých nebo štukových omítek</t>
  </si>
  <si>
    <t>212978111</t>
  </si>
  <si>
    <t>783826315</t>
  </si>
  <si>
    <t>Mikroarmovací silikonový nátěr omítek</t>
  </si>
  <si>
    <t>-1447765769</t>
  </si>
  <si>
    <t>-2085234370</t>
  </si>
  <si>
    <t>-2076423272</t>
  </si>
  <si>
    <t>Příplatek k mazanině tl do 240 mm za přehlazení</t>
  </si>
  <si>
    <t>-1692506277</t>
  </si>
  <si>
    <t>-594162473</t>
  </si>
  <si>
    <t>1531671211</t>
  </si>
  <si>
    <t>-187429827</t>
  </si>
  <si>
    <t>-446042145</t>
  </si>
  <si>
    <t>-1717406671</t>
  </si>
  <si>
    <t>-2071842948</t>
  </si>
  <si>
    <t>96 003</t>
  </si>
  <si>
    <t>Demontáž , přesun do 1 km , osazení sila</t>
  </si>
  <si>
    <t>-548641452</t>
  </si>
  <si>
    <t>615154427</t>
  </si>
  <si>
    <t>910595988</t>
  </si>
  <si>
    <t>1208644007</t>
  </si>
  <si>
    <t>-1495061162</t>
  </si>
  <si>
    <t>2109257231</t>
  </si>
  <si>
    <t>949101112</t>
  </si>
  <si>
    <t>Lešení pomocné pro objekty pozemních staveb s lešeňovou podlahou v do 3,5 m zatížení do 150 kg/m2</t>
  </si>
  <si>
    <t>2024342764</t>
  </si>
  <si>
    <t>-190744819</t>
  </si>
  <si>
    <t>1541420832</t>
  </si>
  <si>
    <t>1308747196</t>
  </si>
  <si>
    <t>2058659464</t>
  </si>
  <si>
    <t>-1590196877</t>
  </si>
  <si>
    <t>-322446333</t>
  </si>
  <si>
    <t>711112001</t>
  </si>
  <si>
    <t>Provedení izolace proti zemní vlhkosti svislé za studena nátěrem penetračním</t>
  </si>
  <si>
    <t>2114546506</t>
  </si>
  <si>
    <t>232715547</t>
  </si>
  <si>
    <t>-61437904</t>
  </si>
  <si>
    <t>-858794392</t>
  </si>
  <si>
    <t>711142559</t>
  </si>
  <si>
    <t>Provedení izolace proti zemní vlhkosti pásy přitavením svislé NAIP</t>
  </si>
  <si>
    <t>-1756695373</t>
  </si>
  <si>
    <t>738071418</t>
  </si>
  <si>
    <t>711193131</t>
  </si>
  <si>
    <t>Izolace proti zemní vlhkosti na svislé ploše těsnicí kaší minerální</t>
  </si>
  <si>
    <t>1944138536</t>
  </si>
  <si>
    <t>-1855046053</t>
  </si>
  <si>
    <t>764216603</t>
  </si>
  <si>
    <t>Oplechování rovných parapetů mechanicky kotvené z Pz s povrchovou úpravou rš 250 mm</t>
  </si>
  <si>
    <t>1902060072</t>
  </si>
  <si>
    <t>764511602</t>
  </si>
  <si>
    <t>Žlab podokapní půlkruhový z Pz s povrchovou úpravou rš 330 mm</t>
  </si>
  <si>
    <t>1457403641</t>
  </si>
  <si>
    <t>764518622</t>
  </si>
  <si>
    <t>Svody kruhové včetně objímek, kolen, odskoků z Pz s povrchovou úpravou průměru 100 mm</t>
  </si>
  <si>
    <t>-2002628676</t>
  </si>
  <si>
    <t>1972357665</t>
  </si>
  <si>
    <t>Dod.+mtž plastových otevír.dveří vč. zárubně , stav. otvor 100 x 210 cm , bílé</t>
  </si>
  <si>
    <t>-101700891</t>
  </si>
  <si>
    <t>06</t>
  </si>
  <si>
    <t>Dod.+mtž plastových otevír.dveří vč. zárubně , stav. otvor 90 x 210 cm , bílé</t>
  </si>
  <si>
    <t>-229868109</t>
  </si>
  <si>
    <t>07</t>
  </si>
  <si>
    <t>-1398675640</t>
  </si>
  <si>
    <t>08</t>
  </si>
  <si>
    <t>-1753698798</t>
  </si>
  <si>
    <t>O1</t>
  </si>
  <si>
    <t xml:space="preserve">Dod.+mtž plastového okna  OS, stav. otvor 90 x 115 cm , bílé, izol. dvojsklo</t>
  </si>
  <si>
    <t>-426172437</t>
  </si>
  <si>
    <t>KL</t>
  </si>
  <si>
    <t>Dod.+mtž kuchyňské linky vč. spotřebičů</t>
  </si>
  <si>
    <t>-968576625</t>
  </si>
  <si>
    <t>767 002</t>
  </si>
  <si>
    <t>Dod.+mtž podhledu z PUR panelů tl. 140 mm vč. olištování - dojírna</t>
  </si>
  <si>
    <t>-1332509664</t>
  </si>
  <si>
    <t>767 003</t>
  </si>
  <si>
    <t>Dod.+mtž podpěrných nosníků PUR podhledu</t>
  </si>
  <si>
    <t>-623261644</t>
  </si>
  <si>
    <t>lamely</t>
  </si>
  <si>
    <t>Dod.+mtž lamelových výplní , otvor 130/210 cm</t>
  </si>
  <si>
    <t>-1733754359</t>
  </si>
  <si>
    <t>zabradli</t>
  </si>
  <si>
    <t>Zábradlí zinkované</t>
  </si>
  <si>
    <t>1303085682</t>
  </si>
  <si>
    <t>žaluzie</t>
  </si>
  <si>
    <t>Dod.+mtž žaluzie do fasády 120/90 cm</t>
  </si>
  <si>
    <t>-1327223759</t>
  </si>
  <si>
    <t>771471113</t>
  </si>
  <si>
    <t>Montáž soklíků z dlaždic keramických rovných do malty v do 120 mm</t>
  </si>
  <si>
    <t>1500117994</t>
  </si>
  <si>
    <t>59761417.LSS</t>
  </si>
  <si>
    <t xml:space="preserve">sokl s požlábkem  198 x 90 x 9 mm</t>
  </si>
  <si>
    <t>-992119797</t>
  </si>
  <si>
    <t>1817510939</t>
  </si>
  <si>
    <t>1815234141</t>
  </si>
  <si>
    <t>-1736478172</t>
  </si>
  <si>
    <t>777 001</t>
  </si>
  <si>
    <t>Krycí PUR betonová stěrka z chemicky odolné lité podlahy</t>
  </si>
  <si>
    <t>-1356697736</t>
  </si>
  <si>
    <t>777111111</t>
  </si>
  <si>
    <t>Vysátí podkladu před provedením lité podlahy</t>
  </si>
  <si>
    <t>-1176004367</t>
  </si>
  <si>
    <t>777111123</t>
  </si>
  <si>
    <t>Strojní broušení podkladu před provedením lité podlahy</t>
  </si>
  <si>
    <t>208051511</t>
  </si>
  <si>
    <t>777131105</t>
  </si>
  <si>
    <t>Penetrační nátěr podlahy na podklad z čerstvého betonu</t>
  </si>
  <si>
    <t>-625283511</t>
  </si>
  <si>
    <t>777911113</t>
  </si>
  <si>
    <t>Sokl výšky 100 mm</t>
  </si>
  <si>
    <t>1293573878</t>
  </si>
  <si>
    <t>998777101</t>
  </si>
  <si>
    <t>Přesun hmot tonážní pro podlahy lité v objektech v do 6 m</t>
  </si>
  <si>
    <t>2102201217</t>
  </si>
  <si>
    <t>781474113</t>
  </si>
  <si>
    <t>Montáž obkladů vnitřních keramických hladkých do 19 ks/m2 lepených flexibilním lepidlem</t>
  </si>
  <si>
    <t>-1045750631</t>
  </si>
  <si>
    <t>59761408.LSS</t>
  </si>
  <si>
    <t xml:space="preserve">dlaždice slinutá  298 x 298 x 9 mm</t>
  </si>
  <si>
    <t>1642279423</t>
  </si>
  <si>
    <t>998781102</t>
  </si>
  <si>
    <t>Přesun hmot tonážní pro obklady keramické v objektech v do 12 m</t>
  </si>
  <si>
    <t>-348247565</t>
  </si>
  <si>
    <t>784181011</t>
  </si>
  <si>
    <t>Dvojnásobné pačokování v místnostech výšky do 3,80 m</t>
  </si>
  <si>
    <t>-808299803</t>
  </si>
  <si>
    <t>1916241380</t>
  </si>
  <si>
    <t>-1900126700</t>
  </si>
  <si>
    <t>02b - Elektroinstalace</t>
  </si>
  <si>
    <t>735159110</t>
  </si>
  <si>
    <t>Montáž otopných těles panelových</t>
  </si>
  <si>
    <t>670327061</t>
  </si>
  <si>
    <t>741001</t>
  </si>
  <si>
    <t>Elektrický přímotopný konvektor 750 W</t>
  </si>
  <si>
    <t>1424490592</t>
  </si>
  <si>
    <t>Montáž svítidlo zářivkové průmyslové závěsné/přisazené 2 zdroje</t>
  </si>
  <si>
    <t>1514783929</t>
  </si>
  <si>
    <t>1805112374</t>
  </si>
  <si>
    <t>2039059869</t>
  </si>
  <si>
    <t>-1969320762</t>
  </si>
  <si>
    <t>-1825290002</t>
  </si>
  <si>
    <t>1594572599</t>
  </si>
  <si>
    <t>-1106680211</t>
  </si>
  <si>
    <t>1901536680</t>
  </si>
  <si>
    <t>472584718</t>
  </si>
  <si>
    <t>124021800</t>
  </si>
  <si>
    <t>1933405205</t>
  </si>
  <si>
    <t>1103441718</t>
  </si>
  <si>
    <t>304526423</t>
  </si>
  <si>
    <t>53253394</t>
  </si>
  <si>
    <t>1049978326</t>
  </si>
  <si>
    <t>822827632</t>
  </si>
  <si>
    <t>741313082</t>
  </si>
  <si>
    <t>Montáž zásuvka chráněná v krabici šroubové připojení 2P+PE prostředí venkovní, mokré</t>
  </si>
  <si>
    <t>-640153750</t>
  </si>
  <si>
    <t>34555115R</t>
  </si>
  <si>
    <t>zásuvka 1násobná 16A nástěnná, IP44</t>
  </si>
  <si>
    <t>-593882649</t>
  </si>
  <si>
    <t>355144605</t>
  </si>
  <si>
    <t>-1857595097</t>
  </si>
  <si>
    <t>286669104</t>
  </si>
  <si>
    <t>-394524110</t>
  </si>
  <si>
    <t>-222679142</t>
  </si>
  <si>
    <t>-955729480</t>
  </si>
  <si>
    <t>1363470937</t>
  </si>
  <si>
    <t>-386020607</t>
  </si>
  <si>
    <t>-1561342335</t>
  </si>
  <si>
    <t>460680451</t>
  </si>
  <si>
    <t>Vysekání kapes a výklenků ve zdivu cihelném pro krabice 7x7x5 cm</t>
  </si>
  <si>
    <t>-638866257</t>
  </si>
  <si>
    <t>741112061</t>
  </si>
  <si>
    <t>Montáž krabice přístrojová zapuštěná plastová kruhová</t>
  </si>
  <si>
    <t>1522785995</t>
  </si>
  <si>
    <t>34571511</t>
  </si>
  <si>
    <t>krabice přístrojová instalační 500 V, D 69 mm x 30mm</t>
  </si>
  <si>
    <t>256</t>
  </si>
  <si>
    <t>-431181758</t>
  </si>
  <si>
    <t>460680581</t>
  </si>
  <si>
    <t>Vysekání rýh pro montáž trubek a kabelů v cihelných zdech hloubky do 3 cm a šířky do 3 cm</t>
  </si>
  <si>
    <t>443798775</t>
  </si>
  <si>
    <t>460710031</t>
  </si>
  <si>
    <t>Vyplnění a omítnutí rýh ve stěnách hloubky do 3 cm a šířky do 3 cm</t>
  </si>
  <si>
    <t>-221366100</t>
  </si>
  <si>
    <t>-1893515143</t>
  </si>
  <si>
    <t>1903062723</t>
  </si>
  <si>
    <t>900038843</t>
  </si>
  <si>
    <t>-2128533529</t>
  </si>
  <si>
    <t>2070354875</t>
  </si>
  <si>
    <t>-1099889635</t>
  </si>
  <si>
    <t>02c - ZTI</t>
  </si>
  <si>
    <t xml:space="preserve">    721 - Zdravotechnika - vnitřní kanalizace</t>
  </si>
  <si>
    <t xml:space="preserve">    725 - Zdravotechnika - zařizovací předměty</t>
  </si>
  <si>
    <t>OST - Ostatní</t>
  </si>
  <si>
    <t xml:space="preserve">    O01 - Ostatní</t>
  </si>
  <si>
    <t>132301201</t>
  </si>
  <si>
    <t>Hloubení rýh š do 2000 mm v hornině tř. 4 objemu do 100 m3</t>
  </si>
  <si>
    <t>1852017073</t>
  </si>
  <si>
    <t>-396137314</t>
  </si>
  <si>
    <t>1726375434</t>
  </si>
  <si>
    <t>1804151680</t>
  </si>
  <si>
    <t>240474311</t>
  </si>
  <si>
    <t>574323992</t>
  </si>
  <si>
    <t>214833052</t>
  </si>
  <si>
    <t>991162658</t>
  </si>
  <si>
    <t>-1897866951</t>
  </si>
  <si>
    <t>664686395</t>
  </si>
  <si>
    <t>477916755</t>
  </si>
  <si>
    <t>473355835</t>
  </si>
  <si>
    <t>-358102141</t>
  </si>
  <si>
    <t>1572845451</t>
  </si>
  <si>
    <t>75112916</t>
  </si>
  <si>
    <t>570440666</t>
  </si>
  <si>
    <t>947318270</t>
  </si>
  <si>
    <t>990488125</t>
  </si>
  <si>
    <t>235411991</t>
  </si>
  <si>
    <t>721173401</t>
  </si>
  <si>
    <t>Potrubí kanalizační z PVC SN 4 svodné DN 110</t>
  </si>
  <si>
    <t>1531172949</t>
  </si>
  <si>
    <t>721173403</t>
  </si>
  <si>
    <t>Potrubí kanalizační z PVC SN 4 svodné DN 160</t>
  </si>
  <si>
    <t>1439039957</t>
  </si>
  <si>
    <t>721173404</t>
  </si>
  <si>
    <t>Potrubí kanalizační z PVC SN 4 svodné DN 200</t>
  </si>
  <si>
    <t>-141336722</t>
  </si>
  <si>
    <t>72117340421</t>
  </si>
  <si>
    <t>Potrubí kanalizační z PVC SN 8 svodné DN 200</t>
  </si>
  <si>
    <t>787701836</t>
  </si>
  <si>
    <t>721174025</t>
  </si>
  <si>
    <t>Potrubí kanalizační z PP odpadní DN 100</t>
  </si>
  <si>
    <t>-1667475243</t>
  </si>
  <si>
    <t>721174042</t>
  </si>
  <si>
    <t>Potrubí kanalizační z PP připojovací DN 40</t>
  </si>
  <si>
    <t>-565843482</t>
  </si>
  <si>
    <t>721174043</t>
  </si>
  <si>
    <t>Potrubí kanalizační z PP připojovací DN 50</t>
  </si>
  <si>
    <t>-1537872252</t>
  </si>
  <si>
    <t>721194104</t>
  </si>
  <si>
    <t>Vyvedení a upevnění odpadních výpustek DN 40</t>
  </si>
  <si>
    <t>1390790397</t>
  </si>
  <si>
    <t>721194105</t>
  </si>
  <si>
    <t>Vyvedení a upevnění odpadních výpustek DN 50</t>
  </si>
  <si>
    <t>1118900107</t>
  </si>
  <si>
    <t>721211611</t>
  </si>
  <si>
    <t>Vtok dvorní se svislým odtokem a zápachovou klapkou DN 110/160 mříž litina 226x226</t>
  </si>
  <si>
    <t>338337754</t>
  </si>
  <si>
    <t>72121211R</t>
  </si>
  <si>
    <t>Odtokový žlabACO N100 délky 1500 mm s litinovým krycím roštem a zápachovou uzávěrkou</t>
  </si>
  <si>
    <t>-129655405</t>
  </si>
  <si>
    <t>721226512</t>
  </si>
  <si>
    <t>Odpad PV ohřívače DN 50</t>
  </si>
  <si>
    <t>2121621577</t>
  </si>
  <si>
    <t>721242115</t>
  </si>
  <si>
    <t>Lapač střešních splavenin z PP se zápachovou klapkou a lapacím košem DN 110</t>
  </si>
  <si>
    <t>-1792707683</t>
  </si>
  <si>
    <t>721273153</t>
  </si>
  <si>
    <t>Hlavice ventilační polypropylen PP DN 110</t>
  </si>
  <si>
    <t>960692978</t>
  </si>
  <si>
    <t>721290111</t>
  </si>
  <si>
    <t>Zkouška těsnosti potrubí kanalizace vodou do DN 125</t>
  </si>
  <si>
    <t>-624631188</t>
  </si>
  <si>
    <t>721290112</t>
  </si>
  <si>
    <t>Zkouška těsnosti potrubí kanalizace vodou do DN 200</t>
  </si>
  <si>
    <t>-1083488564</t>
  </si>
  <si>
    <t>998721101</t>
  </si>
  <si>
    <t>Přesun hmot tonážní pro vnitřní kanalizace v objektech v do 6 m</t>
  </si>
  <si>
    <t>-1444810150</t>
  </si>
  <si>
    <t>722174022</t>
  </si>
  <si>
    <t>Potrubí vodovodní plastové PPR svar polyfuze PN 20 D 20 x 3,4 mm</t>
  </si>
  <si>
    <t>-343254136</t>
  </si>
  <si>
    <t>722174023</t>
  </si>
  <si>
    <t>Potrubí vodovodní plastové PPR svar polyfuze PN 20 D 25 x 4,2 mm</t>
  </si>
  <si>
    <t>-2121576624</t>
  </si>
  <si>
    <t>722174024</t>
  </si>
  <si>
    <t>Potrubí vodovodní plastové PPR svar polyfuze PN 20 D 32 x5,4 mm</t>
  </si>
  <si>
    <t>-1572438323</t>
  </si>
  <si>
    <t>375639147</t>
  </si>
  <si>
    <t>854651847</t>
  </si>
  <si>
    <t>16982367</t>
  </si>
  <si>
    <t>478483500</t>
  </si>
  <si>
    <t>-658776709</t>
  </si>
  <si>
    <t>1252226907</t>
  </si>
  <si>
    <t>1896163342</t>
  </si>
  <si>
    <t>722181222</t>
  </si>
  <si>
    <t>Ochrana vodovodního potrubí přilepenými termoizolačními trubicemi z PE tl do 9 mm DN do 45 mm</t>
  </si>
  <si>
    <t>1640955126</t>
  </si>
  <si>
    <t>-1872784108</t>
  </si>
  <si>
    <t>-371192805</t>
  </si>
  <si>
    <t>-518304906</t>
  </si>
  <si>
    <t>626101760</t>
  </si>
  <si>
    <t>1350679292</t>
  </si>
  <si>
    <t>722220111</t>
  </si>
  <si>
    <t>Nástěnka pro výtokový ventil G 1/2 s jedním závitem</t>
  </si>
  <si>
    <t>26098356</t>
  </si>
  <si>
    <t>-1628829810</t>
  </si>
  <si>
    <t>263589693</t>
  </si>
  <si>
    <t>722232065</t>
  </si>
  <si>
    <t>Kohout kulový přímý G 6/4 PN 42 do 185°C vnitřní závit s vypouštěním</t>
  </si>
  <si>
    <t>-1892556572</t>
  </si>
  <si>
    <t>966088259</t>
  </si>
  <si>
    <t>705227574</t>
  </si>
  <si>
    <t>-2125347180</t>
  </si>
  <si>
    <t>725311121</t>
  </si>
  <si>
    <t>Dřez jednoduchý nerezový se zápachovou uzávěrkou s odkapávací plochou 560x480 mm a miskou</t>
  </si>
  <si>
    <t>-1577129566</t>
  </si>
  <si>
    <t>725319111</t>
  </si>
  <si>
    <t>Montáž dřezu ostatních typů</t>
  </si>
  <si>
    <t>-2023694984</t>
  </si>
  <si>
    <t>55231362</t>
  </si>
  <si>
    <t>Dvoudřez nerezový - mycí stůl</t>
  </si>
  <si>
    <t>985585633</t>
  </si>
  <si>
    <t>725532126</t>
  </si>
  <si>
    <t>Elektrický ohřívač zásobníkový akumulační závěsný svislý 200 l / 2,2 kW</t>
  </si>
  <si>
    <t>1702734644</t>
  </si>
  <si>
    <t>725821312</t>
  </si>
  <si>
    <t>Baterie dřezová nástěnná páková s otáčivým kulatým ústím a délkou ramínka 300 mm</t>
  </si>
  <si>
    <t>1067108625</t>
  </si>
  <si>
    <t>998725101</t>
  </si>
  <si>
    <t>Přesun hmot tonážní pro zařizovací předměty v objektech v do 6 m</t>
  </si>
  <si>
    <t>86964194</t>
  </si>
  <si>
    <t>R003</t>
  </si>
  <si>
    <t>Stavební přípomoci</t>
  </si>
  <si>
    <t>HZS</t>
  </si>
  <si>
    <t>-2048517796</t>
  </si>
  <si>
    <t>B1 - Technologie dojírny</t>
  </si>
  <si>
    <t>D1 - ZÁKLADNÍ VERZE DOJÍRNY - TECHNOLOGIE</t>
  </si>
  <si>
    <t>Pol1</t>
  </si>
  <si>
    <t xml:space="preserve">Rybinová dojírna  1 x 2 rybinové stání Pozinkovaná konstrukce  hrazení dojírny</t>
  </si>
  <si>
    <t>ks</t>
  </si>
  <si>
    <t>Pol2</t>
  </si>
  <si>
    <t>Pulsátory – pneumatické, asynchronní</t>
  </si>
  <si>
    <t>Pol3</t>
  </si>
  <si>
    <t>Konev</t>
  </si>
  <si>
    <t>Pol4</t>
  </si>
  <si>
    <t>Dojicí stroje , strukové gumy z pryže.</t>
  </si>
  <si>
    <t>Pol5</t>
  </si>
  <si>
    <t>Soustrojí vývěvy</t>
  </si>
  <si>
    <t>Pol6</t>
  </si>
  <si>
    <t>Schody do dojírny žárově pozinkované</t>
  </si>
  <si>
    <t>Pol7</t>
  </si>
  <si>
    <t>Kompletní rozvod podtlaku</t>
  </si>
  <si>
    <t>Pol8</t>
  </si>
  <si>
    <t>Kompletní elektomateriál, rozvaděč, elekrtoinstalace</t>
  </si>
  <si>
    <t>Objekt č.2 - Objekt č.2 - Selekční kotec</t>
  </si>
  <si>
    <t xml:space="preserve">    11 - Zemní práce - přípravné a přidružené práce</t>
  </si>
  <si>
    <t>693468129</t>
  </si>
  <si>
    <t>1059471164</t>
  </si>
  <si>
    <t>120001101</t>
  </si>
  <si>
    <t xml:space="preserve">Příplatek za ztížení odkopávky nebo prokopávky v blízkosti  stávajících objektů (odkopávání podél stávající stáje !!!)</t>
  </si>
  <si>
    <t>-701556173</t>
  </si>
  <si>
    <t>122201102</t>
  </si>
  <si>
    <t>Odkopávky a prokopávky nezapažené v hornině tř. 3 objem do 1000 m3</t>
  </si>
  <si>
    <t>1622741006</t>
  </si>
  <si>
    <t>122201109</t>
  </si>
  <si>
    <t>Příplatek za lepivost u odkopávek v hornině tř. 1 až 3</t>
  </si>
  <si>
    <t>-452730923</t>
  </si>
  <si>
    <t>1272991653</t>
  </si>
  <si>
    <t>-1737241673</t>
  </si>
  <si>
    <t>45615114</t>
  </si>
  <si>
    <t>429411605</t>
  </si>
  <si>
    <t>133301101</t>
  </si>
  <si>
    <t>Hloubení šachet v hornině tř. 4 objemu do 100 m3</t>
  </si>
  <si>
    <t>-1143279026</t>
  </si>
  <si>
    <t>133301109</t>
  </si>
  <si>
    <t>Příplatek za lepivost u hloubení šachet v hornině tř. 4</t>
  </si>
  <si>
    <t>-1667679503</t>
  </si>
  <si>
    <t>151301102</t>
  </si>
  <si>
    <t xml:space="preserve">Zřízení záporového pažení  hl do 4 m</t>
  </si>
  <si>
    <t>-77824829</t>
  </si>
  <si>
    <t>151301112</t>
  </si>
  <si>
    <t>Odstranění záporového pažení hl do 4 m</t>
  </si>
  <si>
    <t>-200163330</t>
  </si>
  <si>
    <t>151301901</t>
  </si>
  <si>
    <t>Zřízení záporového pažení stěn s ponecháním pažin ve výkopu hl do 4 m</t>
  </si>
  <si>
    <t>-8973266</t>
  </si>
  <si>
    <t>1947110356</t>
  </si>
  <si>
    <t>-1243771638</t>
  </si>
  <si>
    <t>692572015</t>
  </si>
  <si>
    <t>175101201</t>
  </si>
  <si>
    <t>Obsypání objektu nad přilehlým původním terénem sypaninou bez prohození sítem, uloženou do 3 m</t>
  </si>
  <si>
    <t>1253232116</t>
  </si>
  <si>
    <t>1892543053</t>
  </si>
  <si>
    <t>171101103</t>
  </si>
  <si>
    <t>Uložení sypaniny z hornin soudržných do násypů zhutněných do 100 % PS</t>
  </si>
  <si>
    <t>-1498039331</t>
  </si>
  <si>
    <t>564211111</t>
  </si>
  <si>
    <t>Podklad nebo podsyp ze štěrkopísku ŠP tl 50 mm</t>
  </si>
  <si>
    <t>1195626399</t>
  </si>
  <si>
    <t>564750011</t>
  </si>
  <si>
    <t>Podklad z kameniva hrubého drceného vel. 8-16 mm tl 150 mm</t>
  </si>
  <si>
    <t>-1381773968</t>
  </si>
  <si>
    <t>460650141</t>
  </si>
  <si>
    <t>Zřízení provizorní příjezdové komunikace ze silničních panelů se štěrkovým ložem</t>
  </si>
  <si>
    <t>-448978677</t>
  </si>
  <si>
    <t>59381009</t>
  </si>
  <si>
    <t>panel silniční 300x100x15 cm</t>
  </si>
  <si>
    <t>1452504116</t>
  </si>
  <si>
    <t>113151111</t>
  </si>
  <si>
    <t>Rozebrání zpevněných ploch ze silničních dílců</t>
  </si>
  <si>
    <t>-1548711861</t>
  </si>
  <si>
    <t>Naložení a odvoz panelů do 25 km</t>
  </si>
  <si>
    <t>702918922</t>
  </si>
  <si>
    <t>-1345742574</t>
  </si>
  <si>
    <t>1262363237</t>
  </si>
  <si>
    <t>1131243318</t>
  </si>
  <si>
    <t>274362021</t>
  </si>
  <si>
    <t>Výztuž základových pásů svařovanými sítěmi Kari</t>
  </si>
  <si>
    <t>-712656002</t>
  </si>
  <si>
    <t>194459907</t>
  </si>
  <si>
    <t>1692243413</t>
  </si>
  <si>
    <t>-1997538090</t>
  </si>
  <si>
    <t>2013709477</t>
  </si>
  <si>
    <t>311321814</t>
  </si>
  <si>
    <t>Nosná zeď ze ŽB pohledového tř. C 25/30 bez výztuže</t>
  </si>
  <si>
    <t>-1191823821</t>
  </si>
  <si>
    <t>311351311</t>
  </si>
  <si>
    <t>Zřízení jednostranného bednění nosných nadzákladových zdí</t>
  </si>
  <si>
    <t>-1564165252</t>
  </si>
  <si>
    <t>311351312</t>
  </si>
  <si>
    <t>Odstranění jednostranného bednění nosných nadzákladových zdí</t>
  </si>
  <si>
    <t>-1438382329</t>
  </si>
  <si>
    <t>-771633764</t>
  </si>
  <si>
    <t>311362021</t>
  </si>
  <si>
    <t>Výztuž nosných zdí svařovanými sítěmi Kari</t>
  </si>
  <si>
    <t>-2122937797</t>
  </si>
  <si>
    <t>312322511</t>
  </si>
  <si>
    <t>Výplňová zeď ze ŽB odolného proti agresivnímu prostředí tř. C 25/30 bez výztuže</t>
  </si>
  <si>
    <t>2034694706</t>
  </si>
  <si>
    <t>312351121</t>
  </si>
  <si>
    <t>Zřízení oboustranného bednění výplňových nadzákladových zdí</t>
  </si>
  <si>
    <t>-14270809</t>
  </si>
  <si>
    <t>312351122</t>
  </si>
  <si>
    <t>Odstranění oboustranného bednění výplňových nadzákladových zdí</t>
  </si>
  <si>
    <t>134678425</t>
  </si>
  <si>
    <t>312361821</t>
  </si>
  <si>
    <t>Výztuž výplňových zdí betonářskou ocelí 10 505</t>
  </si>
  <si>
    <t>-758440838</t>
  </si>
  <si>
    <t>631311124</t>
  </si>
  <si>
    <t>Mazanina tl do 120 mm z betonu prostého bez zvýšených nároků na prostředí tř. C 16/20</t>
  </si>
  <si>
    <t>640150702</t>
  </si>
  <si>
    <t>271353614</t>
  </si>
  <si>
    <t>1365015437</t>
  </si>
  <si>
    <t>1247466443</t>
  </si>
  <si>
    <t>-923799136</t>
  </si>
  <si>
    <t>122746972</t>
  </si>
  <si>
    <t>2131341524</t>
  </si>
  <si>
    <t>-1637549792</t>
  </si>
  <si>
    <t>-157629064</t>
  </si>
  <si>
    <t>1556567767</t>
  </si>
  <si>
    <t>-835725034</t>
  </si>
  <si>
    <t>2142603496</t>
  </si>
  <si>
    <t>706750534</t>
  </si>
  <si>
    <t>154397766</t>
  </si>
  <si>
    <t>-1432731563</t>
  </si>
  <si>
    <t>-1932184705</t>
  </si>
  <si>
    <t>čerpadlo</t>
  </si>
  <si>
    <t xml:space="preserve">Použití čerpadla betonu  (postupná betonáž opěrných stěn pod podkopávanou stávající horní stájí ), betonáž na etapy</t>
  </si>
  <si>
    <t>nájezd</t>
  </si>
  <si>
    <t>-1870951281</t>
  </si>
  <si>
    <t>1309683516</t>
  </si>
  <si>
    <t>748996582</t>
  </si>
  <si>
    <t>1042004751</t>
  </si>
  <si>
    <t>4954148</t>
  </si>
  <si>
    <t>-422199211</t>
  </si>
  <si>
    <t>Dod.+mtž příhradových vazníků haly, vč. impregnace a větrování</t>
  </si>
  <si>
    <t>-143904393</t>
  </si>
  <si>
    <t>-1476137760</t>
  </si>
  <si>
    <t>762085103</t>
  </si>
  <si>
    <t>Montáž kotevních želez, příložek, patek nebo táhel</t>
  </si>
  <si>
    <t>-1698360901</t>
  </si>
  <si>
    <t>-1999911729</t>
  </si>
  <si>
    <t>1103287943</t>
  </si>
  <si>
    <t>762342216</t>
  </si>
  <si>
    <t>Montáž laťování na střechách jednoduchých sklonu do 60° osové vzdálenosti do 600 mm</t>
  </si>
  <si>
    <t>-72623222</t>
  </si>
  <si>
    <t>60514114</t>
  </si>
  <si>
    <t>řezivo jehličnaté latě střešní impregnované dl 4 m</t>
  </si>
  <si>
    <t>-1390423376</t>
  </si>
  <si>
    <t>780359488</t>
  </si>
  <si>
    <t>1216280267</t>
  </si>
  <si>
    <t>764212607</t>
  </si>
  <si>
    <t>Oplechování úžlabí z Pz s povrchovou úpravou rš 670 mm</t>
  </si>
  <si>
    <t>2092444475</t>
  </si>
  <si>
    <t>764212635</t>
  </si>
  <si>
    <t>Oplechování štítu závětrnou lištou z Pz s povrchovou úpravou rš 400 mm</t>
  </si>
  <si>
    <t>587180745</t>
  </si>
  <si>
    <t>764213652</t>
  </si>
  <si>
    <t>Oplechování ventilátoru plechem z Pz s povrchovou úpravou</t>
  </si>
  <si>
    <t>164490027</t>
  </si>
  <si>
    <t>764511404</t>
  </si>
  <si>
    <t>Žlab podokapní půlkruhový z Pz plechu rš 330 mm</t>
  </si>
  <si>
    <t>-391104407</t>
  </si>
  <si>
    <t>764518422</t>
  </si>
  <si>
    <t>Svody kruhové včetně objímek, kolen, odskoků z Pz plechu průměru 100 mm</t>
  </si>
  <si>
    <t>1000404157</t>
  </si>
  <si>
    <t>-1213179187</t>
  </si>
  <si>
    <t>765133621</t>
  </si>
  <si>
    <t>Vláknocementová krytina vlnitá na dřevěný podklad přes 20° plochy do 1,5m2 přírodní</t>
  </si>
  <si>
    <t>1758826573</t>
  </si>
  <si>
    <t>765133735</t>
  </si>
  <si>
    <t>Řezání vlnité vláknocementové krytiny</t>
  </si>
  <si>
    <t>157228682</t>
  </si>
  <si>
    <t>-131592610</t>
  </si>
  <si>
    <t>Dod.+mtž dřev. obkladu štítu vč. podkladního roštu</t>
  </si>
  <si>
    <t>281275994</t>
  </si>
  <si>
    <t>Dod.+mtž ocelové konstrukce haly a koridoru</t>
  </si>
  <si>
    <t>-606612249</t>
  </si>
  <si>
    <t>783113121</t>
  </si>
  <si>
    <t>Dvojnásobný napouštěcí syntetický nátěr s biocidní přísadou truhlářských konstrukcí</t>
  </si>
  <si>
    <t>-1318941113</t>
  </si>
  <si>
    <t>355953128</t>
  </si>
  <si>
    <t>783315101</t>
  </si>
  <si>
    <t>Mezinátěr jednonásobný syntetický standardní zámečnických konstrukcí</t>
  </si>
  <si>
    <t>-1591295946</t>
  </si>
  <si>
    <t>-585124002</t>
  </si>
  <si>
    <t>Dod.+mtž větrací štěrbiny s lemováním, šířka 0,56m</t>
  </si>
  <si>
    <t>716905866</t>
  </si>
  <si>
    <t>-2057439785</t>
  </si>
  <si>
    <t>509374096</t>
  </si>
  <si>
    <t>-816185399</t>
  </si>
  <si>
    <t>-1828142319</t>
  </si>
  <si>
    <t>01.1 - SO 02 Elektroinstalace</t>
  </si>
  <si>
    <t>-542501966</t>
  </si>
  <si>
    <t>1322999183</t>
  </si>
  <si>
    <t>1257542391</t>
  </si>
  <si>
    <t>-382364527</t>
  </si>
  <si>
    <t>221067316</t>
  </si>
  <si>
    <t>1131741837</t>
  </si>
  <si>
    <t>1639318386</t>
  </si>
  <si>
    <t>653359027</t>
  </si>
  <si>
    <t>1545920512</t>
  </si>
  <si>
    <t>-404657541</t>
  </si>
  <si>
    <t>-499005499</t>
  </si>
  <si>
    <t>-1350381305</t>
  </si>
  <si>
    <t>-1870013574</t>
  </si>
  <si>
    <t>805062450</t>
  </si>
  <si>
    <t>643661751</t>
  </si>
  <si>
    <t>-1621547245</t>
  </si>
  <si>
    <t>-1496823423</t>
  </si>
  <si>
    <t>-1446638491</t>
  </si>
  <si>
    <t>-491093666</t>
  </si>
  <si>
    <t>-210554982</t>
  </si>
  <si>
    <t>302496906</t>
  </si>
  <si>
    <t>-1186699912</t>
  </si>
  <si>
    <t>1700378028</t>
  </si>
  <si>
    <t>-1969475254</t>
  </si>
  <si>
    <t>280931032</t>
  </si>
  <si>
    <t>-1444944031</t>
  </si>
  <si>
    <t>-970632159</t>
  </si>
  <si>
    <t>1606174704</t>
  </si>
  <si>
    <t>-1733866824</t>
  </si>
  <si>
    <t>-841433317</t>
  </si>
  <si>
    <t>-1567437930</t>
  </si>
  <si>
    <t>-453914799</t>
  </si>
  <si>
    <t>-822406631</t>
  </si>
  <si>
    <t>-1874777091</t>
  </si>
  <si>
    <t>1520813444</t>
  </si>
  <si>
    <t>804654151</t>
  </si>
  <si>
    <t>741372012</t>
  </si>
  <si>
    <t>Montáž svítidlo LED bytové přisazené nástěnné reflektorové bez čidla</t>
  </si>
  <si>
    <t>-606621009</t>
  </si>
  <si>
    <t>34851330</t>
  </si>
  <si>
    <t>-1949130428</t>
  </si>
  <si>
    <t>349702027</t>
  </si>
  <si>
    <t>554640154</t>
  </si>
  <si>
    <t>1035621124</t>
  </si>
  <si>
    <t>rozvodnice RJ2</t>
  </si>
  <si>
    <t>-865235905</t>
  </si>
  <si>
    <t>1764779297</t>
  </si>
  <si>
    <t>543914088</t>
  </si>
  <si>
    <t>-786743609</t>
  </si>
  <si>
    <t>-1039278457</t>
  </si>
  <si>
    <t>-1915046535</t>
  </si>
  <si>
    <t>1856621665</t>
  </si>
  <si>
    <t>02.1 - SO 02 Hromosvod</t>
  </si>
  <si>
    <t>1869855574</t>
  </si>
  <si>
    <t>61210184</t>
  </si>
  <si>
    <t>-1440753334</t>
  </si>
  <si>
    <t>-86998965</t>
  </si>
  <si>
    <t>-784487888</t>
  </si>
  <si>
    <t>-558932192</t>
  </si>
  <si>
    <t>-1855691431</t>
  </si>
  <si>
    <t>-1096084134</t>
  </si>
  <si>
    <t>-693763418</t>
  </si>
  <si>
    <t>-1442005342</t>
  </si>
  <si>
    <t>-624146951</t>
  </si>
  <si>
    <t>33756869</t>
  </si>
  <si>
    <t>1487117906</t>
  </si>
  <si>
    <t>1596680771</t>
  </si>
  <si>
    <t>1444268264</t>
  </si>
  <si>
    <t>-1956042217</t>
  </si>
  <si>
    <t>2124392684</t>
  </si>
  <si>
    <t>1563469848</t>
  </si>
  <si>
    <t>-1790221284</t>
  </si>
  <si>
    <t>-1639196287</t>
  </si>
  <si>
    <t>-874974166</t>
  </si>
  <si>
    <t>-829000420</t>
  </si>
  <si>
    <t>1131954369</t>
  </si>
  <si>
    <t>88899826</t>
  </si>
  <si>
    <t>-25110453</t>
  </si>
  <si>
    <t>-2023521285</t>
  </si>
  <si>
    <t>1308965017</t>
  </si>
  <si>
    <t>829585152</t>
  </si>
  <si>
    <t>1204084338</t>
  </si>
  <si>
    <t>636416603</t>
  </si>
  <si>
    <t>-2069356388</t>
  </si>
  <si>
    <t>-962186005</t>
  </si>
  <si>
    <t>1965104057</t>
  </si>
  <si>
    <t>2133020158</t>
  </si>
  <si>
    <t>1446810497</t>
  </si>
  <si>
    <t>721171908</t>
  </si>
  <si>
    <t>Potrubí z PVC vsazení odbočky do hrdla DN 200</t>
  </si>
  <si>
    <t>271930296</t>
  </si>
  <si>
    <t>-1712083096</t>
  </si>
  <si>
    <t>258553508</t>
  </si>
  <si>
    <t>721242116</t>
  </si>
  <si>
    <t>Lapač střešních splavenin z PP se zápachovou klapkou a lapacím košem DN 125</t>
  </si>
  <si>
    <t>-1638099663</t>
  </si>
  <si>
    <t>72100998R</t>
  </si>
  <si>
    <t>Uliční vtok s mříží</t>
  </si>
  <si>
    <t>913919295</t>
  </si>
  <si>
    <t>72100990R</t>
  </si>
  <si>
    <t>Hrdlo DN 200 s úpravou pro zátkový mechanismus</t>
  </si>
  <si>
    <t>-1514175737</t>
  </si>
  <si>
    <t>1943199936</t>
  </si>
  <si>
    <t>1190169632</t>
  </si>
  <si>
    <t>1391383190</t>
  </si>
  <si>
    <t>354236781</t>
  </si>
  <si>
    <t>-1504272001</t>
  </si>
  <si>
    <t>1615297227</t>
  </si>
  <si>
    <t>843661161</t>
  </si>
  <si>
    <t>Šoupátko ISO DN 25 PN 10</t>
  </si>
  <si>
    <t>455018012</t>
  </si>
  <si>
    <t>souprava zemní pro šoupátka DN 25 mm, Rd 2,0 m</t>
  </si>
  <si>
    <t>1936798664</t>
  </si>
  <si>
    <t>-49570894</t>
  </si>
  <si>
    <t>983545594</t>
  </si>
  <si>
    <t>722224154</t>
  </si>
  <si>
    <t>Kulový kohout zahradní s vnějším závitem a páčkou PN 15, T 120 °C G 1"</t>
  </si>
  <si>
    <t>-727159382</t>
  </si>
  <si>
    <t>-402066743</t>
  </si>
  <si>
    <t>7223311R</t>
  </si>
  <si>
    <t>Odbočení ze stávajícího řadu</t>
  </si>
  <si>
    <t>1455847597</t>
  </si>
  <si>
    <t>899722113</t>
  </si>
  <si>
    <t>Krytí potrubí z plastů výstražnou fólií z PVC 34cm</t>
  </si>
  <si>
    <t>1480781111</t>
  </si>
  <si>
    <t>899721111</t>
  </si>
  <si>
    <t>Signalizační vodič DN do 150 mm na potrubí PVC</t>
  </si>
  <si>
    <t>-1803443631</t>
  </si>
  <si>
    <t>1010285371</t>
  </si>
  <si>
    <t>1665709728</t>
  </si>
  <si>
    <t>poklop</t>
  </si>
  <si>
    <t>Dod.+mtž poklopu vč. rámečku, vše zinkováno, 500/500 mm</t>
  </si>
  <si>
    <t>394448772</t>
  </si>
  <si>
    <t>02d - Technologie hrazení a napájení</t>
  </si>
  <si>
    <t xml:space="preserve">    D1 - ustájení brouzdaliště</t>
  </si>
  <si>
    <t xml:space="preserve">    D2 - hrazení hrazení</t>
  </si>
  <si>
    <t xml:space="preserve">    D3 - Napajecí žlaby Napajecí žlaby</t>
  </si>
  <si>
    <t xml:space="preserve">    D4 - Ventilátory a odtahové komíny</t>
  </si>
  <si>
    <t>-1461091863</t>
  </si>
  <si>
    <t>Pol12</t>
  </si>
  <si>
    <t>Sloupek BS 76/1800 76/1700 Z</t>
  </si>
  <si>
    <t>Pol13</t>
  </si>
  <si>
    <t>Branka SD 1000 Z L=900 branka pro dojnice do 1m. výška oblouku 1000mm. průměr 43, výplň plochoovál. žárově zinkováno</t>
  </si>
  <si>
    <t>Pol14</t>
  </si>
  <si>
    <t>Branka SD 1250 Z L=1200 branka pro dojnice do 1,25m. výška oblouku 1000mm. průměr 43, výplň plochoovál. žárově zinkováno</t>
  </si>
  <si>
    <t>Pol15</t>
  </si>
  <si>
    <t>Branka SD 1000 Z L=880 branka pro dojnice do 1m. výška oblouku 1000mm. průměr 43, výplň plochoovál. žárově zinkováno</t>
  </si>
  <si>
    <t>Pol16</t>
  </si>
  <si>
    <t>Branka SD 1500 Z L=1385 branka pro dojnice do 1,5m. výška oblouku 1000mm. průměr 43, výplň plochoovál. žárově zinkováno</t>
  </si>
  <si>
    <t>Pol17</t>
  </si>
  <si>
    <t>Branka SD 1000 Z L=700 branka pro dojnice do 1m. výška oblouku 1000mm. průměr 43, výplň plochoovál. žárově zinkováno</t>
  </si>
  <si>
    <t>Pol18</t>
  </si>
  <si>
    <t>Branka SD 1000 Z L=550 branka pro dojnice do 1m. výška oblouku 1000mm. průměr 43, výplň plochoovál. žárově zinkováno</t>
  </si>
  <si>
    <t>Pol19</t>
  </si>
  <si>
    <t>Branka SD 1500 Z L=1350 branka pro dojnice do 1,5m. výška oblouku 1000mm. průměr 43, výplň plochoovál. žárově zinkováno</t>
  </si>
  <si>
    <t>Pol20</t>
  </si>
  <si>
    <t>Zavěšení branky 76/42 soubor dílů pro 1 branku</t>
  </si>
  <si>
    <t>Pol21</t>
  </si>
  <si>
    <t>Klec fixační na trny KFT 4 1</t>
  </si>
  <si>
    <t>Pol22</t>
  </si>
  <si>
    <t>kotvení klece</t>
  </si>
  <si>
    <t>Pol23</t>
  </si>
  <si>
    <t>Nespecifikovaný montážní materiál</t>
  </si>
  <si>
    <t>Pol24</t>
  </si>
  <si>
    <t>DA 600 LPC-13-2 ventilátor 230V 50Hz</t>
  </si>
  <si>
    <t>Pol25</t>
  </si>
  <si>
    <t>DA 600 konus šedý</t>
  </si>
  <si>
    <t>Pol26</t>
  </si>
  <si>
    <t>DA 600 přechod konus-potrubí, šedý</t>
  </si>
  <si>
    <t>Pol27</t>
  </si>
  <si>
    <t>DA 600 potrubí pro ventilátor, šedé</t>
  </si>
  <si>
    <t>Pol28</t>
  </si>
  <si>
    <t>DA 600 potrubí 500 mm, šedé</t>
  </si>
  <si>
    <t>Pol29</t>
  </si>
  <si>
    <t>DA 600 přechod stranový, šedý</t>
  </si>
  <si>
    <t>Pol30</t>
  </si>
  <si>
    <t>DA 600 ústí nasávací plynulé, šedé</t>
  </si>
  <si>
    <t>Pol31</t>
  </si>
  <si>
    <t>Motorový spouštěč 10-16A 140M-C2E-C16 1</t>
  </si>
  <si>
    <t>Pol32</t>
  </si>
  <si>
    <t>Kryt IP55 pro motorový spouštěč 1</t>
  </si>
  <si>
    <t>-1510412386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</si>
</sst>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8"/>
      <color theme="10"/>
      <name val="Wingdings 2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17" xfId="0" applyNumberFormat="1" applyFont="1" applyBorder="1" applyAlignment="1" applyProtection="1">
      <alignment vertical="center"/>
    </xf>
    <xf numFmtId="166" fontId="20" fillId="0" borderId="17" xfId="0" applyNumberFormat="1" applyFont="1" applyBorder="1" applyAlignment="1" applyProtection="1">
      <alignment vertical="center"/>
    </xf>
    <xf numFmtId="4" fontId="20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2" fillId="6" borderId="0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7" fillId="0" borderId="23" xfId="0" applyNumberFormat="1" applyFont="1" applyBorder="1" applyAlignment="1" applyProtection="1"/>
    <xf numFmtId="4" fontId="7" fillId="0" borderId="23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</xf>
    <xf numFmtId="4" fontId="34" fillId="0" borderId="25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8</v>
      </c>
      <c r="BS2" s="21" t="s">
        <v>9</v>
      </c>
      <c r="BT2" s="21" t="s">
        <v>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ht="36.96" customHeight="1">
      <c r="B4" s="25"/>
      <c r="C4" s="26" t="s">
        <v>12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13</v>
      </c>
      <c r="BE4" s="29" t="s">
        <v>14</v>
      </c>
      <c r="BS4" s="21" t="s">
        <v>15</v>
      </c>
    </row>
    <row r="5" ht="14.4" customHeight="1">
      <c r="B5" s="25"/>
      <c r="C5" s="30"/>
      <c r="D5" s="31" t="s">
        <v>16</v>
      </c>
      <c r="E5" s="30"/>
      <c r="F5" s="30"/>
      <c r="G5" s="30"/>
      <c r="H5" s="30"/>
      <c r="I5" s="30"/>
      <c r="J5" s="30"/>
      <c r="K5" s="32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E5" s="33" t="s">
        <v>18</v>
      </c>
      <c r="BS5" s="21" t="s">
        <v>9</v>
      </c>
    </row>
    <row r="6" ht="36.96" customHeight="1">
      <c r="B6" s="25"/>
      <c r="C6" s="30"/>
      <c r="D6" s="34" t="s">
        <v>19</v>
      </c>
      <c r="E6" s="30"/>
      <c r="F6" s="30"/>
      <c r="G6" s="30"/>
      <c r="H6" s="30"/>
      <c r="I6" s="30"/>
      <c r="J6" s="30"/>
      <c r="K6" s="35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E6" s="36"/>
      <c r="BS6" s="21" t="s">
        <v>9</v>
      </c>
    </row>
    <row r="7" ht="14.4" customHeight="1">
      <c r="B7" s="25"/>
      <c r="C7" s="30"/>
      <c r="D7" s="37" t="s">
        <v>21</v>
      </c>
      <c r="E7" s="30"/>
      <c r="F7" s="30"/>
      <c r="G7" s="30"/>
      <c r="H7" s="30"/>
      <c r="I7" s="30"/>
      <c r="J7" s="30"/>
      <c r="K7" s="32" t="s">
        <v>22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23</v>
      </c>
      <c r="AL7" s="30"/>
      <c r="AM7" s="30"/>
      <c r="AN7" s="32" t="s">
        <v>22</v>
      </c>
      <c r="AO7" s="30"/>
      <c r="AP7" s="30"/>
      <c r="AQ7" s="28"/>
      <c r="BE7" s="36"/>
      <c r="BS7" s="21" t="s">
        <v>9</v>
      </c>
    </row>
    <row r="8" ht="14.4" customHeight="1">
      <c r="B8" s="25"/>
      <c r="C8" s="30"/>
      <c r="D8" s="37" t="s">
        <v>24</v>
      </c>
      <c r="E8" s="30"/>
      <c r="F8" s="30"/>
      <c r="G8" s="30"/>
      <c r="H8" s="30"/>
      <c r="I8" s="30"/>
      <c r="J8" s="30"/>
      <c r="K8" s="32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26</v>
      </c>
      <c r="AL8" s="30"/>
      <c r="AM8" s="30"/>
      <c r="AN8" s="38" t="s">
        <v>27</v>
      </c>
      <c r="AO8" s="30"/>
      <c r="AP8" s="30"/>
      <c r="AQ8" s="28"/>
      <c r="BE8" s="36"/>
      <c r="BS8" s="21" t="s">
        <v>9</v>
      </c>
    </row>
    <row r="9" ht="14.4" customHeight="1"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36"/>
      <c r="BS9" s="21" t="s">
        <v>9</v>
      </c>
    </row>
    <row r="10" ht="14.4" customHeight="1">
      <c r="B10" s="25"/>
      <c r="C10" s="30"/>
      <c r="D10" s="37" t="s">
        <v>28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29</v>
      </c>
      <c r="AL10" s="30"/>
      <c r="AM10" s="30"/>
      <c r="AN10" s="32" t="s">
        <v>30</v>
      </c>
      <c r="AO10" s="30"/>
      <c r="AP10" s="30"/>
      <c r="AQ10" s="28"/>
      <c r="BE10" s="36"/>
      <c r="BS10" s="21" t="s">
        <v>9</v>
      </c>
    </row>
    <row r="11" ht="18.48" customHeight="1">
      <c r="B11" s="25"/>
      <c r="C11" s="30"/>
      <c r="D11" s="30"/>
      <c r="E11" s="32" t="s">
        <v>31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32</v>
      </c>
      <c r="AL11" s="30"/>
      <c r="AM11" s="30"/>
      <c r="AN11" s="32" t="s">
        <v>33</v>
      </c>
      <c r="AO11" s="30"/>
      <c r="AP11" s="30"/>
      <c r="AQ11" s="28"/>
      <c r="BE11" s="36"/>
      <c r="BS11" s="21" t="s">
        <v>9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36"/>
      <c r="BS12" s="21" t="s">
        <v>9</v>
      </c>
    </row>
    <row r="13" ht="14.4" customHeight="1">
      <c r="B13" s="25"/>
      <c r="C13" s="30"/>
      <c r="D13" s="37" t="s">
        <v>34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29</v>
      </c>
      <c r="AL13" s="30"/>
      <c r="AM13" s="30"/>
      <c r="AN13" s="39" t="s">
        <v>35</v>
      </c>
      <c r="AO13" s="30"/>
      <c r="AP13" s="30"/>
      <c r="AQ13" s="28"/>
      <c r="BE13" s="36"/>
      <c r="BS13" s="21" t="s">
        <v>9</v>
      </c>
    </row>
    <row r="14">
      <c r="B14" s="25"/>
      <c r="C14" s="30"/>
      <c r="D14" s="30"/>
      <c r="E14" s="39" t="s">
        <v>35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32</v>
      </c>
      <c r="AL14" s="30"/>
      <c r="AM14" s="30"/>
      <c r="AN14" s="39" t="s">
        <v>35</v>
      </c>
      <c r="AO14" s="30"/>
      <c r="AP14" s="30"/>
      <c r="AQ14" s="28"/>
      <c r="BE14" s="36"/>
      <c r="BS14" s="21" t="s">
        <v>9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36"/>
      <c r="BS15" s="21" t="s">
        <v>6</v>
      </c>
    </row>
    <row r="16" ht="14.4" customHeight="1">
      <c r="B16" s="25"/>
      <c r="C16" s="30"/>
      <c r="D16" s="37" t="s">
        <v>36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29</v>
      </c>
      <c r="AL16" s="30"/>
      <c r="AM16" s="30"/>
      <c r="AN16" s="32" t="s">
        <v>37</v>
      </c>
      <c r="AO16" s="30"/>
      <c r="AP16" s="30"/>
      <c r="AQ16" s="28"/>
      <c r="BE16" s="36"/>
      <c r="BS16" s="21" t="s">
        <v>6</v>
      </c>
    </row>
    <row r="17" ht="18.48" customHeight="1">
      <c r="B17" s="25"/>
      <c r="C17" s="30"/>
      <c r="D17" s="30"/>
      <c r="E17" s="32" t="s">
        <v>38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32</v>
      </c>
      <c r="AL17" s="30"/>
      <c r="AM17" s="30"/>
      <c r="AN17" s="32" t="s">
        <v>39</v>
      </c>
      <c r="AO17" s="30"/>
      <c r="AP17" s="30"/>
      <c r="AQ17" s="28"/>
      <c r="BE17" s="36"/>
      <c r="BS17" s="21" t="s">
        <v>6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36"/>
      <c r="BS18" s="21" t="s">
        <v>9</v>
      </c>
    </row>
    <row r="19" ht="14.4" customHeight="1">
      <c r="B19" s="25"/>
      <c r="C19" s="30"/>
      <c r="D19" s="37" t="s">
        <v>40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29</v>
      </c>
      <c r="AL19" s="30"/>
      <c r="AM19" s="30"/>
      <c r="AN19" s="32" t="s">
        <v>22</v>
      </c>
      <c r="AO19" s="30"/>
      <c r="AP19" s="30"/>
      <c r="AQ19" s="28"/>
      <c r="BE19" s="36"/>
      <c r="BS19" s="21" t="s">
        <v>9</v>
      </c>
    </row>
    <row r="20" ht="18.48" customHeight="1">
      <c r="B20" s="25"/>
      <c r="C20" s="30"/>
      <c r="D20" s="30"/>
      <c r="E20" s="32" t="s">
        <v>41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32</v>
      </c>
      <c r="AL20" s="30"/>
      <c r="AM20" s="30"/>
      <c r="AN20" s="32" t="s">
        <v>22</v>
      </c>
      <c r="AO20" s="30"/>
      <c r="AP20" s="30"/>
      <c r="AQ20" s="28"/>
      <c r="BE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36"/>
    </row>
    <row r="22">
      <c r="B22" s="25"/>
      <c r="C22" s="30"/>
      <c r="D22" s="37" t="s">
        <v>42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36"/>
    </row>
    <row r="23" ht="16.5" customHeight="1">
      <c r="B23" s="25"/>
      <c r="C23" s="30"/>
      <c r="D23" s="30"/>
      <c r="E23" s="41" t="s">
        <v>22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0"/>
      <c r="AP23" s="30"/>
      <c r="AQ23" s="28"/>
      <c r="BE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36"/>
    </row>
    <row r="25" ht="6.96" customHeight="1">
      <c r="B25" s="25"/>
      <c r="C25" s="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0"/>
      <c r="AQ25" s="28"/>
      <c r="BE25" s="36"/>
    </row>
    <row r="26" ht="14.4" customHeight="1">
      <c r="B26" s="25"/>
      <c r="C26" s="30"/>
      <c r="D26" s="43" t="s">
        <v>43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4">
        <f>ROUND(AG87,1)</f>
        <v>0</v>
      </c>
      <c r="AL26" s="30"/>
      <c r="AM26" s="30"/>
      <c r="AN26" s="30"/>
      <c r="AO26" s="30"/>
      <c r="AP26" s="30"/>
      <c r="AQ26" s="28"/>
      <c r="BE26" s="36"/>
    </row>
    <row r="27" ht="14.4" customHeight="1">
      <c r="B27" s="25"/>
      <c r="C27" s="30"/>
      <c r="D27" s="43" t="s">
        <v>44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4">
        <f>ROUND(AG116,1)</f>
        <v>0</v>
      </c>
      <c r="AL27" s="44"/>
      <c r="AM27" s="44"/>
      <c r="AN27" s="44"/>
      <c r="AO27" s="44"/>
      <c r="AP27" s="30"/>
      <c r="AQ27" s="28"/>
      <c r="BE27" s="36"/>
    </row>
    <row r="28" s="1" customFormat="1" ht="6.96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BE28" s="36"/>
    </row>
    <row r="29" s="1" customFormat="1" ht="25.92" customHeight="1">
      <c r="B29" s="45"/>
      <c r="C29" s="46"/>
      <c r="D29" s="48" t="s">
        <v>45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ROUND(AK26+AK27,1)</f>
        <v>0</v>
      </c>
      <c r="AL29" s="49"/>
      <c r="AM29" s="49"/>
      <c r="AN29" s="49"/>
      <c r="AO29" s="49"/>
      <c r="AP29" s="46"/>
      <c r="AQ29" s="47"/>
      <c r="BE29" s="36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BE30" s="36"/>
    </row>
    <row r="31" hidden="1" s="2" customFormat="1" ht="14.4" customHeight="1">
      <c r="B31" s="51"/>
      <c r="C31" s="52"/>
      <c r="D31" s="53" t="s">
        <v>46</v>
      </c>
      <c r="E31" s="52"/>
      <c r="F31" s="53" t="s">
        <v>47</v>
      </c>
      <c r="G31" s="52"/>
      <c r="H31" s="52"/>
      <c r="I31" s="52"/>
      <c r="J31" s="52"/>
      <c r="K31" s="52"/>
      <c r="L31" s="54">
        <v>0.20999999999999999</v>
      </c>
      <c r="M31" s="52"/>
      <c r="N31" s="52"/>
      <c r="O31" s="52"/>
      <c r="P31" s="52"/>
      <c r="Q31" s="52"/>
      <c r="R31" s="52"/>
      <c r="S31" s="52"/>
      <c r="T31" s="55" t="s">
        <v>48</v>
      </c>
      <c r="U31" s="52"/>
      <c r="V31" s="52"/>
      <c r="W31" s="56">
        <f>ROUND(AZ87+SUM(CD117:CD121),1)</f>
        <v>0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6">
        <f>ROUND(AV87+SUM(BY117:BY121),1)</f>
        <v>0</v>
      </c>
      <c r="AL31" s="52"/>
      <c r="AM31" s="52"/>
      <c r="AN31" s="52"/>
      <c r="AO31" s="52"/>
      <c r="AP31" s="52"/>
      <c r="AQ31" s="57"/>
      <c r="BE31" s="36"/>
    </row>
    <row r="32" hidden="1" s="2" customFormat="1" ht="14.4" customHeight="1">
      <c r="B32" s="51"/>
      <c r="C32" s="52"/>
      <c r="D32" s="52"/>
      <c r="E32" s="52"/>
      <c r="F32" s="53" t="s">
        <v>49</v>
      </c>
      <c r="G32" s="52"/>
      <c r="H32" s="52"/>
      <c r="I32" s="52"/>
      <c r="J32" s="52"/>
      <c r="K32" s="52"/>
      <c r="L32" s="54">
        <v>0.14999999999999999</v>
      </c>
      <c r="M32" s="52"/>
      <c r="N32" s="52"/>
      <c r="O32" s="52"/>
      <c r="P32" s="52"/>
      <c r="Q32" s="52"/>
      <c r="R32" s="52"/>
      <c r="S32" s="52"/>
      <c r="T32" s="55" t="s">
        <v>48</v>
      </c>
      <c r="U32" s="52"/>
      <c r="V32" s="52"/>
      <c r="W32" s="56">
        <f>ROUND(BA87+SUM(CE117:CE121),1)</f>
        <v>0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6">
        <f>ROUND(AW87+SUM(BZ117:BZ121),1)</f>
        <v>0</v>
      </c>
      <c r="AL32" s="52"/>
      <c r="AM32" s="52"/>
      <c r="AN32" s="52"/>
      <c r="AO32" s="52"/>
      <c r="AP32" s="52"/>
      <c r="AQ32" s="57"/>
      <c r="BE32" s="36"/>
    </row>
    <row r="33" s="2" customFormat="1" ht="14.4" customHeight="1">
      <c r="B33" s="51"/>
      <c r="C33" s="52"/>
      <c r="D33" s="53" t="s">
        <v>46</v>
      </c>
      <c r="E33" s="52"/>
      <c r="F33" s="53" t="s">
        <v>50</v>
      </c>
      <c r="G33" s="52"/>
      <c r="H33" s="52"/>
      <c r="I33" s="52"/>
      <c r="J33" s="52"/>
      <c r="K33" s="52"/>
      <c r="L33" s="54">
        <v>0.20999999999999999</v>
      </c>
      <c r="M33" s="52"/>
      <c r="N33" s="52"/>
      <c r="O33" s="52"/>
      <c r="P33" s="52"/>
      <c r="Q33" s="52"/>
      <c r="R33" s="52"/>
      <c r="S33" s="52"/>
      <c r="T33" s="55" t="s">
        <v>48</v>
      </c>
      <c r="U33" s="52"/>
      <c r="V33" s="52"/>
      <c r="W33" s="56">
        <f>ROUND(BB87+SUM(CF117:CF121),1)</f>
        <v>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6">
        <v>0</v>
      </c>
      <c r="AL33" s="52"/>
      <c r="AM33" s="52"/>
      <c r="AN33" s="52"/>
      <c r="AO33" s="52"/>
      <c r="AP33" s="52"/>
      <c r="AQ33" s="57"/>
      <c r="BE33" s="36"/>
    </row>
    <row r="34" s="2" customFormat="1" ht="14.4" customHeight="1">
      <c r="B34" s="51"/>
      <c r="C34" s="52"/>
      <c r="D34" s="52"/>
      <c r="E34" s="52"/>
      <c r="F34" s="53" t="s">
        <v>51</v>
      </c>
      <c r="G34" s="52"/>
      <c r="H34" s="52"/>
      <c r="I34" s="52"/>
      <c r="J34" s="52"/>
      <c r="K34" s="52"/>
      <c r="L34" s="54">
        <v>0.14999999999999999</v>
      </c>
      <c r="M34" s="52"/>
      <c r="N34" s="52"/>
      <c r="O34" s="52"/>
      <c r="P34" s="52"/>
      <c r="Q34" s="52"/>
      <c r="R34" s="52"/>
      <c r="S34" s="52"/>
      <c r="T34" s="55" t="s">
        <v>48</v>
      </c>
      <c r="U34" s="52"/>
      <c r="V34" s="52"/>
      <c r="W34" s="56">
        <f>ROUND(BC87+SUM(CG117:CG121),1)</f>
        <v>0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6">
        <v>0</v>
      </c>
      <c r="AL34" s="52"/>
      <c r="AM34" s="52"/>
      <c r="AN34" s="52"/>
      <c r="AO34" s="52"/>
      <c r="AP34" s="52"/>
      <c r="AQ34" s="57"/>
      <c r="BE34" s="36"/>
    </row>
    <row r="35" hidden="1" s="2" customFormat="1" ht="14.4" customHeight="1">
      <c r="B35" s="51"/>
      <c r="C35" s="52"/>
      <c r="D35" s="52"/>
      <c r="E35" s="52"/>
      <c r="F35" s="53" t="s">
        <v>52</v>
      </c>
      <c r="G35" s="52"/>
      <c r="H35" s="52"/>
      <c r="I35" s="52"/>
      <c r="J35" s="52"/>
      <c r="K35" s="52"/>
      <c r="L35" s="54">
        <v>0</v>
      </c>
      <c r="M35" s="52"/>
      <c r="N35" s="52"/>
      <c r="O35" s="52"/>
      <c r="P35" s="52"/>
      <c r="Q35" s="52"/>
      <c r="R35" s="52"/>
      <c r="S35" s="52"/>
      <c r="T35" s="55" t="s">
        <v>48</v>
      </c>
      <c r="U35" s="52"/>
      <c r="V35" s="52"/>
      <c r="W35" s="56">
        <f>ROUND(BD87+SUM(CH117:CH121),1)</f>
        <v>0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6">
        <v>0</v>
      </c>
      <c r="AL35" s="52"/>
      <c r="AM35" s="52"/>
      <c r="AN35" s="52"/>
      <c r="AO35" s="52"/>
      <c r="AP35" s="52"/>
      <c r="AQ35" s="57"/>
    </row>
    <row r="36" s="1" customFormat="1" ht="6.96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</row>
    <row r="37" s="1" customFormat="1" ht="25.92" customHeight="1">
      <c r="B37" s="45"/>
      <c r="C37" s="58"/>
      <c r="D37" s="59" t="s">
        <v>53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 t="s">
        <v>54</v>
      </c>
      <c r="U37" s="60"/>
      <c r="V37" s="60"/>
      <c r="W37" s="60"/>
      <c r="X37" s="62" t="s">
        <v>55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3">
        <f>SUM(AK29:AK35)</f>
        <v>0</v>
      </c>
      <c r="AL37" s="60"/>
      <c r="AM37" s="60"/>
      <c r="AN37" s="60"/>
      <c r="AO37" s="64"/>
      <c r="AP37" s="58"/>
      <c r="AQ37" s="47"/>
    </row>
    <row r="38" s="1" customFormat="1" ht="14.4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</row>
    <row r="39"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5"/>
      <c r="C49" s="46"/>
      <c r="D49" s="65" t="s">
        <v>56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46"/>
      <c r="AB49" s="46"/>
      <c r="AC49" s="65" t="s">
        <v>57</v>
      </c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7"/>
      <c r="AP49" s="46"/>
      <c r="AQ49" s="47"/>
    </row>
    <row r="50">
      <c r="B50" s="25"/>
      <c r="C50" s="30"/>
      <c r="D50" s="6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9"/>
      <c r="AA50" s="30"/>
      <c r="AB50" s="30"/>
      <c r="AC50" s="68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9"/>
      <c r="AP50" s="30"/>
      <c r="AQ50" s="28"/>
    </row>
    <row r="51">
      <c r="B51" s="25"/>
      <c r="C51" s="30"/>
      <c r="D51" s="6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9"/>
      <c r="AA51" s="30"/>
      <c r="AB51" s="30"/>
      <c r="AC51" s="68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9"/>
      <c r="AP51" s="30"/>
      <c r="AQ51" s="28"/>
    </row>
    <row r="52">
      <c r="B52" s="25"/>
      <c r="C52" s="30"/>
      <c r="D52" s="6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69"/>
      <c r="AA52" s="30"/>
      <c r="AB52" s="30"/>
      <c r="AC52" s="68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69"/>
      <c r="AP52" s="30"/>
      <c r="AQ52" s="28"/>
    </row>
    <row r="53">
      <c r="B53" s="25"/>
      <c r="C53" s="30"/>
      <c r="D53" s="6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69"/>
      <c r="AA53" s="30"/>
      <c r="AB53" s="30"/>
      <c r="AC53" s="68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69"/>
      <c r="AP53" s="30"/>
      <c r="AQ53" s="28"/>
    </row>
    <row r="54">
      <c r="B54" s="25"/>
      <c r="C54" s="30"/>
      <c r="D54" s="6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69"/>
      <c r="AA54" s="30"/>
      <c r="AB54" s="30"/>
      <c r="AC54" s="68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9"/>
      <c r="AP54" s="30"/>
      <c r="AQ54" s="28"/>
    </row>
    <row r="55">
      <c r="B55" s="25"/>
      <c r="C55" s="30"/>
      <c r="D55" s="6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9"/>
      <c r="AA55" s="30"/>
      <c r="AB55" s="30"/>
      <c r="AC55" s="68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9"/>
      <c r="AP55" s="30"/>
      <c r="AQ55" s="28"/>
    </row>
    <row r="56">
      <c r="B56" s="25"/>
      <c r="C56" s="30"/>
      <c r="D56" s="68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9"/>
      <c r="AA56" s="30"/>
      <c r="AB56" s="30"/>
      <c r="AC56" s="68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9"/>
      <c r="AP56" s="30"/>
      <c r="AQ56" s="28"/>
    </row>
    <row r="57">
      <c r="B57" s="25"/>
      <c r="C57" s="30"/>
      <c r="D57" s="6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9"/>
      <c r="AA57" s="30"/>
      <c r="AB57" s="30"/>
      <c r="AC57" s="68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9"/>
      <c r="AP57" s="30"/>
      <c r="AQ57" s="28"/>
    </row>
    <row r="58" s="1" customFormat="1">
      <c r="B58" s="45"/>
      <c r="C58" s="46"/>
      <c r="D58" s="70" t="s">
        <v>58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2" t="s">
        <v>59</v>
      </c>
      <c r="S58" s="71"/>
      <c r="T58" s="71"/>
      <c r="U58" s="71"/>
      <c r="V58" s="71"/>
      <c r="W58" s="71"/>
      <c r="X58" s="71"/>
      <c r="Y58" s="71"/>
      <c r="Z58" s="73"/>
      <c r="AA58" s="46"/>
      <c r="AB58" s="46"/>
      <c r="AC58" s="70" t="s">
        <v>58</v>
      </c>
      <c r="AD58" s="71"/>
      <c r="AE58" s="71"/>
      <c r="AF58" s="71"/>
      <c r="AG58" s="71"/>
      <c r="AH58" s="71"/>
      <c r="AI58" s="71"/>
      <c r="AJ58" s="71"/>
      <c r="AK58" s="71"/>
      <c r="AL58" s="71"/>
      <c r="AM58" s="72" t="s">
        <v>59</v>
      </c>
      <c r="AN58" s="71"/>
      <c r="AO58" s="73"/>
      <c r="AP58" s="46"/>
      <c r="AQ58" s="47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5"/>
      <c r="C60" s="46"/>
      <c r="D60" s="65" t="s">
        <v>60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46"/>
      <c r="AB60" s="46"/>
      <c r="AC60" s="65" t="s">
        <v>61</v>
      </c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7"/>
      <c r="AP60" s="46"/>
      <c r="AQ60" s="47"/>
    </row>
    <row r="61">
      <c r="B61" s="25"/>
      <c r="C61" s="30"/>
      <c r="D61" s="6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9"/>
      <c r="AA61" s="30"/>
      <c r="AB61" s="30"/>
      <c r="AC61" s="68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9"/>
      <c r="AP61" s="30"/>
      <c r="AQ61" s="28"/>
    </row>
    <row r="62">
      <c r="B62" s="25"/>
      <c r="C62" s="30"/>
      <c r="D62" s="6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9"/>
      <c r="AA62" s="30"/>
      <c r="AB62" s="30"/>
      <c r="AC62" s="68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9"/>
      <c r="AP62" s="30"/>
      <c r="AQ62" s="28"/>
    </row>
    <row r="63">
      <c r="B63" s="25"/>
      <c r="C63" s="30"/>
      <c r="D63" s="6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9"/>
      <c r="AA63" s="30"/>
      <c r="AB63" s="30"/>
      <c r="AC63" s="68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69"/>
      <c r="AP63" s="30"/>
      <c r="AQ63" s="28"/>
    </row>
    <row r="64">
      <c r="B64" s="25"/>
      <c r="C64" s="30"/>
      <c r="D64" s="6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69"/>
      <c r="AA64" s="30"/>
      <c r="AB64" s="30"/>
      <c r="AC64" s="6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9"/>
      <c r="AP64" s="30"/>
      <c r="AQ64" s="28"/>
    </row>
    <row r="65">
      <c r="B65" s="25"/>
      <c r="C65" s="30"/>
      <c r="D65" s="6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69"/>
      <c r="AA65" s="30"/>
      <c r="AB65" s="30"/>
      <c r="AC65" s="68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9"/>
      <c r="AP65" s="30"/>
      <c r="AQ65" s="28"/>
    </row>
    <row r="66">
      <c r="B66" s="25"/>
      <c r="C66" s="30"/>
      <c r="D66" s="6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69"/>
      <c r="AA66" s="30"/>
      <c r="AB66" s="30"/>
      <c r="AC66" s="68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9"/>
      <c r="AP66" s="30"/>
      <c r="AQ66" s="28"/>
    </row>
    <row r="67">
      <c r="B67" s="25"/>
      <c r="C67" s="30"/>
      <c r="D67" s="6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9"/>
      <c r="AA67" s="30"/>
      <c r="AB67" s="30"/>
      <c r="AC67" s="68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9"/>
      <c r="AP67" s="30"/>
      <c r="AQ67" s="28"/>
    </row>
    <row r="68">
      <c r="B68" s="25"/>
      <c r="C68" s="30"/>
      <c r="D68" s="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69"/>
      <c r="AA68" s="30"/>
      <c r="AB68" s="30"/>
      <c r="AC68" s="68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9"/>
      <c r="AP68" s="30"/>
      <c r="AQ68" s="28"/>
    </row>
    <row r="69" s="1" customFormat="1">
      <c r="B69" s="45"/>
      <c r="C69" s="46"/>
      <c r="D69" s="70" t="s">
        <v>58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2" t="s">
        <v>59</v>
      </c>
      <c r="S69" s="71"/>
      <c r="T69" s="71"/>
      <c r="U69" s="71"/>
      <c r="V69" s="71"/>
      <c r="W69" s="71"/>
      <c r="X69" s="71"/>
      <c r="Y69" s="71"/>
      <c r="Z69" s="73"/>
      <c r="AA69" s="46"/>
      <c r="AB69" s="46"/>
      <c r="AC69" s="70" t="s">
        <v>58</v>
      </c>
      <c r="AD69" s="71"/>
      <c r="AE69" s="71"/>
      <c r="AF69" s="71"/>
      <c r="AG69" s="71"/>
      <c r="AH69" s="71"/>
      <c r="AI69" s="71"/>
      <c r="AJ69" s="71"/>
      <c r="AK69" s="71"/>
      <c r="AL69" s="71"/>
      <c r="AM69" s="72" t="s">
        <v>59</v>
      </c>
      <c r="AN69" s="71"/>
      <c r="AO69" s="73"/>
      <c r="AP69" s="46"/>
      <c r="AQ69" s="47"/>
    </row>
    <row r="70" s="1" customFormat="1" ht="6.96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</row>
    <row r="71" s="1" customFormat="1" ht="6.96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</row>
    <row r="76" s="1" customFormat="1" ht="36.96" customHeight="1">
      <c r="B76" s="45"/>
      <c r="C76" s="26" t="s">
        <v>62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7"/>
    </row>
    <row r="77" s="3" customFormat="1" ht="14.4" customHeight="1">
      <c r="B77" s="80"/>
      <c r="C77" s="37" t="s">
        <v>16</v>
      </c>
      <c r="D77" s="81"/>
      <c r="E77" s="81"/>
      <c r="F77" s="81"/>
      <c r="G77" s="81"/>
      <c r="H77" s="81"/>
      <c r="I77" s="81"/>
      <c r="J77" s="81"/>
      <c r="K77" s="81"/>
      <c r="L77" s="81" t="str">
        <f>K5</f>
        <v>DOTACE</v>
      </c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="4" customFormat="1" ht="36.96" customHeight="1">
      <c r="B78" s="83"/>
      <c r="C78" s="84" t="s">
        <v>19</v>
      </c>
      <c r="D78" s="85"/>
      <c r="E78" s="85"/>
      <c r="F78" s="85"/>
      <c r="G78" s="85"/>
      <c r="H78" s="85"/>
      <c r="I78" s="85"/>
      <c r="J78" s="85"/>
      <c r="K78" s="85"/>
      <c r="L78" s="86" t="str">
        <f>K6</f>
        <v>Stavební úpravy porodny krav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7"/>
    </row>
    <row r="79" s="1" customFormat="1" ht="6.96" customHeigh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7"/>
    </row>
    <row r="80" s="1" customFormat="1">
      <c r="B80" s="45"/>
      <c r="C80" s="37" t="s">
        <v>24</v>
      </c>
      <c r="D80" s="46"/>
      <c r="E80" s="46"/>
      <c r="F80" s="46"/>
      <c r="G80" s="46"/>
      <c r="H80" s="46"/>
      <c r="I80" s="46"/>
      <c r="J80" s="46"/>
      <c r="K80" s="46"/>
      <c r="L80" s="88" t="str">
        <f>IF(K8="","",K8)</f>
        <v>Košetice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37" t="s">
        <v>26</v>
      </c>
      <c r="AJ80" s="46"/>
      <c r="AK80" s="46"/>
      <c r="AL80" s="46"/>
      <c r="AM80" s="89" t="str">
        <f> IF(AN8= "","",AN8)</f>
        <v>8. 2. 2019</v>
      </c>
      <c r="AN80" s="46"/>
      <c r="AO80" s="46"/>
      <c r="AP80" s="46"/>
      <c r="AQ80" s="47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7"/>
    </row>
    <row r="82" s="1" customFormat="1">
      <c r="B82" s="45"/>
      <c r="C82" s="37" t="s">
        <v>28</v>
      </c>
      <c r="D82" s="46"/>
      <c r="E82" s="46"/>
      <c r="F82" s="46"/>
      <c r="G82" s="46"/>
      <c r="H82" s="46"/>
      <c r="I82" s="46"/>
      <c r="J82" s="46"/>
      <c r="K82" s="46"/>
      <c r="L82" s="81" t="str">
        <f>IF(E11= "","",E11)</f>
        <v>Agropodnik Košetice,a.s.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37" t="s">
        <v>36</v>
      </c>
      <c r="AJ82" s="46"/>
      <c r="AK82" s="46"/>
      <c r="AL82" s="46"/>
      <c r="AM82" s="81" t="str">
        <f>IF(E17="","",E17)</f>
        <v>Farmtec a.s.</v>
      </c>
      <c r="AN82" s="81"/>
      <c r="AO82" s="81"/>
      <c r="AP82" s="81"/>
      <c r="AQ82" s="47"/>
      <c r="AS82" s="90" t="s">
        <v>63</v>
      </c>
      <c r="AT82" s="91"/>
      <c r="AU82" s="92"/>
      <c r="AV82" s="92"/>
      <c r="AW82" s="92"/>
      <c r="AX82" s="92"/>
      <c r="AY82" s="92"/>
      <c r="AZ82" s="92"/>
      <c r="BA82" s="92"/>
      <c r="BB82" s="92"/>
      <c r="BC82" s="92"/>
      <c r="BD82" s="93"/>
    </row>
    <row r="83" s="1" customFormat="1">
      <c r="B83" s="45"/>
      <c r="C83" s="37" t="s">
        <v>34</v>
      </c>
      <c r="D83" s="46"/>
      <c r="E83" s="46"/>
      <c r="F83" s="46"/>
      <c r="G83" s="46"/>
      <c r="H83" s="46"/>
      <c r="I83" s="46"/>
      <c r="J83" s="46"/>
      <c r="K83" s="46"/>
      <c r="L83" s="81" t="str">
        <f>IF(E14= "Vyplň údaj","",E14)</f>
        <v/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37" t="s">
        <v>40</v>
      </c>
      <c r="AJ83" s="46"/>
      <c r="AK83" s="46"/>
      <c r="AL83" s="46"/>
      <c r="AM83" s="81" t="str">
        <f>IF(E20="","",E20)</f>
        <v xml:space="preserve"> </v>
      </c>
      <c r="AN83" s="81"/>
      <c r="AO83" s="81"/>
      <c r="AP83" s="81"/>
      <c r="AQ83" s="47"/>
      <c r="AS83" s="94"/>
      <c r="AT83" s="95"/>
      <c r="AU83" s="96"/>
      <c r="AV83" s="96"/>
      <c r="AW83" s="96"/>
      <c r="AX83" s="96"/>
      <c r="AY83" s="96"/>
      <c r="AZ83" s="96"/>
      <c r="BA83" s="96"/>
      <c r="BB83" s="96"/>
      <c r="BC83" s="96"/>
      <c r="BD83" s="97"/>
    </row>
    <row r="84" s="1" customFormat="1" ht="10.8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S84" s="98"/>
      <c r="AT84" s="53"/>
      <c r="AU84" s="46"/>
      <c r="AV84" s="46"/>
      <c r="AW84" s="46"/>
      <c r="AX84" s="46"/>
      <c r="AY84" s="46"/>
      <c r="AZ84" s="46"/>
      <c r="BA84" s="46"/>
      <c r="BB84" s="46"/>
      <c r="BC84" s="46"/>
      <c r="BD84" s="99"/>
    </row>
    <row r="85" s="1" customFormat="1" ht="29.28" customHeight="1">
      <c r="B85" s="45"/>
      <c r="C85" s="100" t="s">
        <v>64</v>
      </c>
      <c r="D85" s="101"/>
      <c r="E85" s="101"/>
      <c r="F85" s="101"/>
      <c r="G85" s="101"/>
      <c r="H85" s="102"/>
      <c r="I85" s="103" t="s">
        <v>65</v>
      </c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3" t="s">
        <v>66</v>
      </c>
      <c r="AH85" s="101"/>
      <c r="AI85" s="101"/>
      <c r="AJ85" s="101"/>
      <c r="AK85" s="101"/>
      <c r="AL85" s="101"/>
      <c r="AM85" s="101"/>
      <c r="AN85" s="103" t="s">
        <v>67</v>
      </c>
      <c r="AO85" s="101"/>
      <c r="AP85" s="104"/>
      <c r="AQ85" s="47"/>
      <c r="AS85" s="105" t="s">
        <v>68</v>
      </c>
      <c r="AT85" s="106" t="s">
        <v>69</v>
      </c>
      <c r="AU85" s="106" t="s">
        <v>70</v>
      </c>
      <c r="AV85" s="106" t="s">
        <v>71</v>
      </c>
      <c r="AW85" s="106" t="s">
        <v>72</v>
      </c>
      <c r="AX85" s="106" t="s">
        <v>73</v>
      </c>
      <c r="AY85" s="106" t="s">
        <v>74</v>
      </c>
      <c r="AZ85" s="106" t="s">
        <v>75</v>
      </c>
      <c r="BA85" s="106" t="s">
        <v>76</v>
      </c>
      <c r="BB85" s="106" t="s">
        <v>77</v>
      </c>
      <c r="BC85" s="106" t="s">
        <v>78</v>
      </c>
      <c r="BD85" s="107" t="s">
        <v>79</v>
      </c>
    </row>
    <row r="86" s="1" customFormat="1" ht="10.8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7"/>
      <c r="AS86" s="108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7"/>
    </row>
    <row r="87" s="4" customFormat="1" ht="32.4" customHeight="1">
      <c r="B87" s="83"/>
      <c r="C87" s="109" t="s">
        <v>80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1">
        <f>ROUND(AG88+AG105,1)</f>
        <v>0</v>
      </c>
      <c r="AH87" s="111"/>
      <c r="AI87" s="111"/>
      <c r="AJ87" s="111"/>
      <c r="AK87" s="111"/>
      <c r="AL87" s="111"/>
      <c r="AM87" s="111"/>
      <c r="AN87" s="112">
        <f>SUM(AG87,AT87)</f>
        <v>0</v>
      </c>
      <c r="AO87" s="112"/>
      <c r="AP87" s="112"/>
      <c r="AQ87" s="87"/>
      <c r="AS87" s="113">
        <f>ROUND(AS88+AS105,1)</f>
        <v>0</v>
      </c>
      <c r="AT87" s="114">
        <f>ROUND(SUM(AV87:AW87),1)</f>
        <v>0</v>
      </c>
      <c r="AU87" s="115">
        <f>ROUND(AU88+AU105,5)</f>
        <v>0</v>
      </c>
      <c r="AV87" s="114">
        <f>ROUND(AZ87*L31,1)</f>
        <v>0</v>
      </c>
      <c r="AW87" s="114">
        <f>ROUND(BA87*L32,1)</f>
        <v>0</v>
      </c>
      <c r="AX87" s="114">
        <f>ROUND(BB87*L31,1)</f>
        <v>0</v>
      </c>
      <c r="AY87" s="114">
        <f>ROUND(BC87*L32,1)</f>
        <v>0</v>
      </c>
      <c r="AZ87" s="114">
        <f>ROUND(AZ88+AZ105,1)</f>
        <v>0</v>
      </c>
      <c r="BA87" s="114">
        <f>ROUND(BA88+BA105,1)</f>
        <v>0</v>
      </c>
      <c r="BB87" s="114">
        <f>ROUND(BB88+BB105,1)</f>
        <v>0</v>
      </c>
      <c r="BC87" s="114">
        <f>ROUND(BC88+BC105,1)</f>
        <v>0</v>
      </c>
      <c r="BD87" s="116">
        <f>ROUND(BD88+BD105,1)</f>
        <v>0</v>
      </c>
      <c r="BS87" s="117" t="s">
        <v>81</v>
      </c>
      <c r="BT87" s="117" t="s">
        <v>82</v>
      </c>
      <c r="BU87" s="118" t="s">
        <v>83</v>
      </c>
      <c r="BV87" s="117" t="s">
        <v>84</v>
      </c>
      <c r="BW87" s="117" t="s">
        <v>85</v>
      </c>
      <c r="BX87" s="117" t="s">
        <v>86</v>
      </c>
    </row>
    <row r="88" s="5" customFormat="1" ht="31.5" customHeight="1">
      <c r="B88" s="119"/>
      <c r="C88" s="120"/>
      <c r="D88" s="121" t="s">
        <v>87</v>
      </c>
      <c r="E88" s="121"/>
      <c r="F88" s="121"/>
      <c r="G88" s="121"/>
      <c r="H88" s="121"/>
      <c r="I88" s="122"/>
      <c r="J88" s="121" t="s">
        <v>88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ROUND(AG89+AG98,1)</f>
        <v>0</v>
      </c>
      <c r="AH88" s="122"/>
      <c r="AI88" s="122"/>
      <c r="AJ88" s="122"/>
      <c r="AK88" s="122"/>
      <c r="AL88" s="122"/>
      <c r="AM88" s="122"/>
      <c r="AN88" s="124">
        <f>SUM(AG88,AT88)</f>
        <v>0</v>
      </c>
      <c r="AO88" s="122"/>
      <c r="AP88" s="122"/>
      <c r="AQ88" s="125"/>
      <c r="AS88" s="126">
        <f>ROUND(AS89+AS98,1)</f>
        <v>0</v>
      </c>
      <c r="AT88" s="127">
        <f>ROUND(SUM(AV88:AW88),1)</f>
        <v>0</v>
      </c>
      <c r="AU88" s="128">
        <f>ROUND(AU89+AU98,5)</f>
        <v>0</v>
      </c>
      <c r="AV88" s="127">
        <f>ROUND(AZ88*L31,1)</f>
        <v>0</v>
      </c>
      <c r="AW88" s="127">
        <f>ROUND(BA88*L32,1)</f>
        <v>0</v>
      </c>
      <c r="AX88" s="127">
        <f>ROUND(BB88*L31,1)</f>
        <v>0</v>
      </c>
      <c r="AY88" s="127">
        <f>ROUND(BC88*L32,1)</f>
        <v>0</v>
      </c>
      <c r="AZ88" s="127">
        <f>ROUND(AZ89+AZ98,1)</f>
        <v>0</v>
      </c>
      <c r="BA88" s="127">
        <f>ROUND(BA89+BA98,1)</f>
        <v>0</v>
      </c>
      <c r="BB88" s="127">
        <f>ROUND(BB89+BB98,1)</f>
        <v>0</v>
      </c>
      <c r="BC88" s="127">
        <f>ROUND(BC89+BC98,1)</f>
        <v>0</v>
      </c>
      <c r="BD88" s="129">
        <f>ROUND(BD89+BD98,1)</f>
        <v>0</v>
      </c>
      <c r="BS88" s="130" t="s">
        <v>81</v>
      </c>
      <c r="BT88" s="130" t="s">
        <v>89</v>
      </c>
      <c r="BU88" s="130" t="s">
        <v>83</v>
      </c>
      <c r="BV88" s="130" t="s">
        <v>84</v>
      </c>
      <c r="BW88" s="130" t="s">
        <v>90</v>
      </c>
      <c r="BX88" s="130" t="s">
        <v>85</v>
      </c>
    </row>
    <row r="89" s="6" customFormat="1" ht="16.5" customHeight="1">
      <c r="B89" s="131"/>
      <c r="C89" s="132"/>
      <c r="D89" s="132"/>
      <c r="E89" s="133" t="s">
        <v>91</v>
      </c>
      <c r="F89" s="133"/>
      <c r="G89" s="133"/>
      <c r="H89" s="133"/>
      <c r="I89" s="133"/>
      <c r="J89" s="132"/>
      <c r="K89" s="133" t="s">
        <v>92</v>
      </c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4">
        <f>ROUND(AG90+AG96,1)</f>
        <v>0</v>
      </c>
      <c r="AH89" s="132"/>
      <c r="AI89" s="132"/>
      <c r="AJ89" s="132"/>
      <c r="AK89" s="132"/>
      <c r="AL89" s="132"/>
      <c r="AM89" s="132"/>
      <c r="AN89" s="135">
        <f>SUM(AG89,AT89)</f>
        <v>0</v>
      </c>
      <c r="AO89" s="132"/>
      <c r="AP89" s="132"/>
      <c r="AQ89" s="136"/>
      <c r="AS89" s="137">
        <f>ROUND(AS90+AS96,1)</f>
        <v>0</v>
      </c>
      <c r="AT89" s="138">
        <f>ROUND(SUM(AV89:AW89),1)</f>
        <v>0</v>
      </c>
      <c r="AU89" s="139">
        <f>ROUND(AU90+AU96,5)</f>
        <v>0</v>
      </c>
      <c r="AV89" s="138">
        <f>ROUND(AZ89*L31,1)</f>
        <v>0</v>
      </c>
      <c r="AW89" s="138">
        <f>ROUND(BA89*L32,1)</f>
        <v>0</v>
      </c>
      <c r="AX89" s="138">
        <f>ROUND(BB89*L31,1)</f>
        <v>0</v>
      </c>
      <c r="AY89" s="138">
        <f>ROUND(BC89*L32,1)</f>
        <v>0</v>
      </c>
      <c r="AZ89" s="138">
        <f>ROUND(AZ90+AZ96,1)</f>
        <v>0</v>
      </c>
      <c r="BA89" s="138">
        <f>ROUND(BA90+BA96,1)</f>
        <v>0</v>
      </c>
      <c r="BB89" s="138">
        <f>ROUND(BB90+BB96,1)</f>
        <v>0</v>
      </c>
      <c r="BC89" s="138">
        <f>ROUND(BC90+BC96,1)</f>
        <v>0</v>
      </c>
      <c r="BD89" s="140">
        <f>ROUND(BD90+BD96,1)</f>
        <v>0</v>
      </c>
      <c r="BS89" s="141" t="s">
        <v>81</v>
      </c>
      <c r="BT89" s="141" t="s">
        <v>93</v>
      </c>
      <c r="BU89" s="141" t="s">
        <v>83</v>
      </c>
      <c r="BV89" s="141" t="s">
        <v>84</v>
      </c>
      <c r="BW89" s="141" t="s">
        <v>94</v>
      </c>
      <c r="BX89" s="141" t="s">
        <v>90</v>
      </c>
    </row>
    <row r="90" s="6" customFormat="1" ht="16.5" customHeight="1">
      <c r="B90" s="131"/>
      <c r="C90" s="132"/>
      <c r="D90" s="132"/>
      <c r="E90" s="132"/>
      <c r="F90" s="133" t="s">
        <v>95</v>
      </c>
      <c r="G90" s="133"/>
      <c r="H90" s="133"/>
      <c r="I90" s="133"/>
      <c r="J90" s="133"/>
      <c r="K90" s="132"/>
      <c r="L90" s="133" t="s">
        <v>96</v>
      </c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4">
        <f>ROUND(AG91+AG92+AG95,1)</f>
        <v>0</v>
      </c>
      <c r="AH90" s="132"/>
      <c r="AI90" s="132"/>
      <c r="AJ90" s="132"/>
      <c r="AK90" s="132"/>
      <c r="AL90" s="132"/>
      <c r="AM90" s="132"/>
      <c r="AN90" s="135">
        <f>SUM(AG90,AT90)</f>
        <v>0</v>
      </c>
      <c r="AO90" s="132"/>
      <c r="AP90" s="132"/>
      <c r="AQ90" s="136"/>
      <c r="AS90" s="137">
        <f>ROUND(AS91+AS92+AS95,1)</f>
        <v>0</v>
      </c>
      <c r="AT90" s="138">
        <f>ROUND(SUM(AV90:AW90),1)</f>
        <v>0</v>
      </c>
      <c r="AU90" s="139">
        <f>ROUND(AU91+AU92+AU95,5)</f>
        <v>0</v>
      </c>
      <c r="AV90" s="138">
        <f>ROUND(AZ90*L31,1)</f>
        <v>0</v>
      </c>
      <c r="AW90" s="138">
        <f>ROUND(BA90*L32,1)</f>
        <v>0</v>
      </c>
      <c r="AX90" s="138">
        <f>ROUND(BB90*L31,1)</f>
        <v>0</v>
      </c>
      <c r="AY90" s="138">
        <f>ROUND(BC90*L32,1)</f>
        <v>0</v>
      </c>
      <c r="AZ90" s="138">
        <f>ROUND(AZ91+AZ92+AZ95,1)</f>
        <v>0</v>
      </c>
      <c r="BA90" s="138">
        <f>ROUND(BA91+BA92+BA95,1)</f>
        <v>0</v>
      </c>
      <c r="BB90" s="138">
        <f>ROUND(BB91+BB92+BB95,1)</f>
        <v>0</v>
      </c>
      <c r="BC90" s="138">
        <f>ROUND(BC91+BC92+BC95,1)</f>
        <v>0</v>
      </c>
      <c r="BD90" s="140">
        <f>ROUND(BD91+BD92+BD95,1)</f>
        <v>0</v>
      </c>
      <c r="BS90" s="141" t="s">
        <v>81</v>
      </c>
      <c r="BT90" s="141" t="s">
        <v>97</v>
      </c>
      <c r="BU90" s="141" t="s">
        <v>83</v>
      </c>
      <c r="BV90" s="141" t="s">
        <v>84</v>
      </c>
      <c r="BW90" s="141" t="s">
        <v>98</v>
      </c>
      <c r="BX90" s="141" t="s">
        <v>94</v>
      </c>
    </row>
    <row r="91" s="6" customFormat="1" ht="16.5" customHeight="1">
      <c r="A91" s="142" t="s">
        <v>99</v>
      </c>
      <c r="B91" s="131"/>
      <c r="C91" s="132"/>
      <c r="D91" s="132"/>
      <c r="E91" s="132"/>
      <c r="F91" s="132"/>
      <c r="G91" s="133" t="s">
        <v>100</v>
      </c>
      <c r="H91" s="133"/>
      <c r="I91" s="133"/>
      <c r="J91" s="133"/>
      <c r="K91" s="133"/>
      <c r="L91" s="132"/>
      <c r="M91" s="133" t="s">
        <v>101</v>
      </c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5">
        <f>'01a - Stavební část'!M32</f>
        <v>0</v>
      </c>
      <c r="AH91" s="132"/>
      <c r="AI91" s="132"/>
      <c r="AJ91" s="132"/>
      <c r="AK91" s="132"/>
      <c r="AL91" s="132"/>
      <c r="AM91" s="132"/>
      <c r="AN91" s="135">
        <f>SUM(AG91,AT91)</f>
        <v>0</v>
      </c>
      <c r="AO91" s="132"/>
      <c r="AP91" s="132"/>
      <c r="AQ91" s="136"/>
      <c r="AS91" s="137">
        <f>'01a - Stavební část'!M30</f>
        <v>0</v>
      </c>
      <c r="AT91" s="138">
        <f>ROUND(SUM(AV91:AW91),1)</f>
        <v>0</v>
      </c>
      <c r="AU91" s="139">
        <f>'01a - Stavební část'!W146</f>
        <v>0</v>
      </c>
      <c r="AV91" s="138">
        <f>'01a - Stavební část'!M34</f>
        <v>0</v>
      </c>
      <c r="AW91" s="138">
        <f>'01a - Stavební část'!M35</f>
        <v>0</v>
      </c>
      <c r="AX91" s="138">
        <f>'01a - Stavební část'!M36</f>
        <v>0</v>
      </c>
      <c r="AY91" s="138">
        <f>'01a - Stavební část'!M37</f>
        <v>0</v>
      </c>
      <c r="AZ91" s="138">
        <f>'01a - Stavební část'!H34</f>
        <v>0</v>
      </c>
      <c r="BA91" s="138">
        <f>'01a - Stavební část'!H35</f>
        <v>0</v>
      </c>
      <c r="BB91" s="138">
        <f>'01a - Stavební část'!H36</f>
        <v>0</v>
      </c>
      <c r="BC91" s="138">
        <f>'01a - Stavební část'!H37</f>
        <v>0</v>
      </c>
      <c r="BD91" s="140">
        <f>'01a - Stavební část'!H38</f>
        <v>0</v>
      </c>
      <c r="BT91" s="141" t="s">
        <v>102</v>
      </c>
      <c r="BV91" s="141" t="s">
        <v>84</v>
      </c>
      <c r="BW91" s="141" t="s">
        <v>103</v>
      </c>
      <c r="BX91" s="141" t="s">
        <v>98</v>
      </c>
    </row>
    <row r="92" s="6" customFormat="1" ht="16.5" customHeight="1">
      <c r="B92" s="131"/>
      <c r="C92" s="132"/>
      <c r="D92" s="132"/>
      <c r="E92" s="132"/>
      <c r="F92" s="132"/>
      <c r="G92" s="133" t="s">
        <v>104</v>
      </c>
      <c r="H92" s="133"/>
      <c r="I92" s="133"/>
      <c r="J92" s="133"/>
      <c r="K92" s="133"/>
      <c r="L92" s="132"/>
      <c r="M92" s="133" t="s">
        <v>105</v>
      </c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4">
        <f>ROUND(SUM(AG93:AG94),1)</f>
        <v>0</v>
      </c>
      <c r="AH92" s="132"/>
      <c r="AI92" s="132"/>
      <c r="AJ92" s="132"/>
      <c r="AK92" s="132"/>
      <c r="AL92" s="132"/>
      <c r="AM92" s="132"/>
      <c r="AN92" s="135">
        <f>SUM(AG92,AT92)</f>
        <v>0</v>
      </c>
      <c r="AO92" s="132"/>
      <c r="AP92" s="132"/>
      <c r="AQ92" s="136"/>
      <c r="AS92" s="137">
        <f>ROUND(SUM(AS93:AS94),1)</f>
        <v>0</v>
      </c>
      <c r="AT92" s="138">
        <f>ROUND(SUM(AV92:AW92),1)</f>
        <v>0</v>
      </c>
      <c r="AU92" s="139">
        <f>ROUND(SUM(AU93:AU94),5)</f>
        <v>0</v>
      </c>
      <c r="AV92" s="138">
        <f>ROUND(AZ92*L31,1)</f>
        <v>0</v>
      </c>
      <c r="AW92" s="138">
        <f>ROUND(BA92*L32,1)</f>
        <v>0</v>
      </c>
      <c r="AX92" s="138">
        <f>ROUND(BB92*L31,1)</f>
        <v>0</v>
      </c>
      <c r="AY92" s="138">
        <f>ROUND(BC92*L32,1)</f>
        <v>0</v>
      </c>
      <c r="AZ92" s="138">
        <f>ROUND(SUM(AZ93:AZ94),1)</f>
        <v>0</v>
      </c>
      <c r="BA92" s="138">
        <f>ROUND(SUM(BA93:BA94),1)</f>
        <v>0</v>
      </c>
      <c r="BB92" s="138">
        <f>ROUND(SUM(BB93:BB94),1)</f>
        <v>0</v>
      </c>
      <c r="BC92" s="138">
        <f>ROUND(SUM(BC93:BC94),1)</f>
        <v>0</v>
      </c>
      <c r="BD92" s="140">
        <f>ROUND(SUM(BD93:BD94),1)</f>
        <v>0</v>
      </c>
      <c r="BS92" s="141" t="s">
        <v>81</v>
      </c>
      <c r="BT92" s="141" t="s">
        <v>102</v>
      </c>
      <c r="BU92" s="141" t="s">
        <v>83</v>
      </c>
      <c r="BV92" s="141" t="s">
        <v>84</v>
      </c>
      <c r="BW92" s="141" t="s">
        <v>106</v>
      </c>
      <c r="BX92" s="141" t="s">
        <v>98</v>
      </c>
    </row>
    <row r="93" s="6" customFormat="1" ht="16.5" customHeight="1">
      <c r="A93" s="142" t="s">
        <v>99</v>
      </c>
      <c r="B93" s="131"/>
      <c r="C93" s="132"/>
      <c r="D93" s="132"/>
      <c r="E93" s="132"/>
      <c r="F93" s="132"/>
      <c r="G93" s="132"/>
      <c r="H93" s="133" t="s">
        <v>107</v>
      </c>
      <c r="I93" s="133"/>
      <c r="J93" s="133"/>
      <c r="K93" s="133"/>
      <c r="L93" s="133"/>
      <c r="M93" s="132"/>
      <c r="N93" s="133" t="s">
        <v>108</v>
      </c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5">
        <f>'01.1 - SO 01 Elektroinsta...'!M32</f>
        <v>0</v>
      </c>
      <c r="AH93" s="132"/>
      <c r="AI93" s="132"/>
      <c r="AJ93" s="132"/>
      <c r="AK93" s="132"/>
      <c r="AL93" s="132"/>
      <c r="AM93" s="132"/>
      <c r="AN93" s="135">
        <f>SUM(AG93,AT93)</f>
        <v>0</v>
      </c>
      <c r="AO93" s="132"/>
      <c r="AP93" s="132"/>
      <c r="AQ93" s="136"/>
      <c r="AS93" s="137">
        <f>'01.1 - SO 01 Elektroinsta...'!M30</f>
        <v>0</v>
      </c>
      <c r="AT93" s="138">
        <f>ROUND(SUM(AV93:AW93),1)</f>
        <v>0</v>
      </c>
      <c r="AU93" s="139">
        <f>'01.1 - SO 01 Elektroinsta...'!W122</f>
        <v>0</v>
      </c>
      <c r="AV93" s="138">
        <f>'01.1 - SO 01 Elektroinsta...'!M34</f>
        <v>0</v>
      </c>
      <c r="AW93" s="138">
        <f>'01.1 - SO 01 Elektroinsta...'!M35</f>
        <v>0</v>
      </c>
      <c r="AX93" s="138">
        <f>'01.1 - SO 01 Elektroinsta...'!M36</f>
        <v>0</v>
      </c>
      <c r="AY93" s="138">
        <f>'01.1 - SO 01 Elektroinsta...'!M37</f>
        <v>0</v>
      </c>
      <c r="AZ93" s="138">
        <f>'01.1 - SO 01 Elektroinsta...'!H34</f>
        <v>0</v>
      </c>
      <c r="BA93" s="138">
        <f>'01.1 - SO 01 Elektroinsta...'!H35</f>
        <v>0</v>
      </c>
      <c r="BB93" s="138">
        <f>'01.1 - SO 01 Elektroinsta...'!H36</f>
        <v>0</v>
      </c>
      <c r="BC93" s="138">
        <f>'01.1 - SO 01 Elektroinsta...'!H37</f>
        <v>0</v>
      </c>
      <c r="BD93" s="140">
        <f>'01.1 - SO 01 Elektroinsta...'!H38</f>
        <v>0</v>
      </c>
      <c r="BT93" s="141" t="s">
        <v>109</v>
      </c>
      <c r="BV93" s="141" t="s">
        <v>84</v>
      </c>
      <c r="BW93" s="141" t="s">
        <v>110</v>
      </c>
      <c r="BX93" s="141" t="s">
        <v>106</v>
      </c>
    </row>
    <row r="94" s="6" customFormat="1" ht="16.5" customHeight="1">
      <c r="A94" s="142" t="s">
        <v>99</v>
      </c>
      <c r="B94" s="131"/>
      <c r="C94" s="132"/>
      <c r="D94" s="132"/>
      <c r="E94" s="132"/>
      <c r="F94" s="132"/>
      <c r="G94" s="132"/>
      <c r="H94" s="133" t="s">
        <v>111</v>
      </c>
      <c r="I94" s="133"/>
      <c r="J94" s="133"/>
      <c r="K94" s="133"/>
      <c r="L94" s="133"/>
      <c r="M94" s="132"/>
      <c r="N94" s="133" t="s">
        <v>112</v>
      </c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5">
        <f>'02.1 - SO 01 Hromosvod'!M32</f>
        <v>0</v>
      </c>
      <c r="AH94" s="132"/>
      <c r="AI94" s="132"/>
      <c r="AJ94" s="132"/>
      <c r="AK94" s="132"/>
      <c r="AL94" s="132"/>
      <c r="AM94" s="132"/>
      <c r="AN94" s="135">
        <f>SUM(AG94,AT94)</f>
        <v>0</v>
      </c>
      <c r="AO94" s="132"/>
      <c r="AP94" s="132"/>
      <c r="AQ94" s="136"/>
      <c r="AS94" s="137">
        <f>'02.1 - SO 01 Hromosvod'!M30</f>
        <v>0</v>
      </c>
      <c r="AT94" s="138">
        <f>ROUND(SUM(AV94:AW94),1)</f>
        <v>0</v>
      </c>
      <c r="AU94" s="139">
        <f>'02.1 - SO 01 Hromosvod'!W122</f>
        <v>0</v>
      </c>
      <c r="AV94" s="138">
        <f>'02.1 - SO 01 Hromosvod'!M34</f>
        <v>0</v>
      </c>
      <c r="AW94" s="138">
        <f>'02.1 - SO 01 Hromosvod'!M35</f>
        <v>0</v>
      </c>
      <c r="AX94" s="138">
        <f>'02.1 - SO 01 Hromosvod'!M36</f>
        <v>0</v>
      </c>
      <c r="AY94" s="138">
        <f>'02.1 - SO 01 Hromosvod'!M37</f>
        <v>0</v>
      </c>
      <c r="AZ94" s="138">
        <f>'02.1 - SO 01 Hromosvod'!H34</f>
        <v>0</v>
      </c>
      <c r="BA94" s="138">
        <f>'02.1 - SO 01 Hromosvod'!H35</f>
        <v>0</v>
      </c>
      <c r="BB94" s="138">
        <f>'02.1 - SO 01 Hromosvod'!H36</f>
        <v>0</v>
      </c>
      <c r="BC94" s="138">
        <f>'02.1 - SO 01 Hromosvod'!H37</f>
        <v>0</v>
      </c>
      <c r="BD94" s="140">
        <f>'02.1 - SO 01 Hromosvod'!H38</f>
        <v>0</v>
      </c>
      <c r="BT94" s="141" t="s">
        <v>109</v>
      </c>
      <c r="BV94" s="141" t="s">
        <v>84</v>
      </c>
      <c r="BW94" s="141" t="s">
        <v>113</v>
      </c>
      <c r="BX94" s="141" t="s">
        <v>106</v>
      </c>
    </row>
    <row r="95" s="6" customFormat="1" ht="16.5" customHeight="1">
      <c r="A95" s="142" t="s">
        <v>99</v>
      </c>
      <c r="B95" s="131"/>
      <c r="C95" s="132"/>
      <c r="D95" s="132"/>
      <c r="E95" s="132"/>
      <c r="F95" s="132"/>
      <c r="G95" s="133" t="s">
        <v>114</v>
      </c>
      <c r="H95" s="133"/>
      <c r="I95" s="133"/>
      <c r="J95" s="133"/>
      <c r="K95" s="133"/>
      <c r="L95" s="132"/>
      <c r="M95" s="133" t="s">
        <v>115</v>
      </c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5">
        <f>'01c - ZTI'!M32</f>
        <v>0</v>
      </c>
      <c r="AH95" s="132"/>
      <c r="AI95" s="132"/>
      <c r="AJ95" s="132"/>
      <c r="AK95" s="132"/>
      <c r="AL95" s="132"/>
      <c r="AM95" s="132"/>
      <c r="AN95" s="135">
        <f>SUM(AG95,AT95)</f>
        <v>0</v>
      </c>
      <c r="AO95" s="132"/>
      <c r="AP95" s="132"/>
      <c r="AQ95" s="136"/>
      <c r="AS95" s="137">
        <f>'01c - ZTI'!M30</f>
        <v>0</v>
      </c>
      <c r="AT95" s="138">
        <f>ROUND(SUM(AV95:AW95),1)</f>
        <v>0</v>
      </c>
      <c r="AU95" s="139">
        <f>'01c - ZTI'!W128</f>
        <v>0</v>
      </c>
      <c r="AV95" s="138">
        <f>'01c - ZTI'!M34</f>
        <v>0</v>
      </c>
      <c r="AW95" s="138">
        <f>'01c - ZTI'!M35</f>
        <v>0</v>
      </c>
      <c r="AX95" s="138">
        <f>'01c - ZTI'!M36</f>
        <v>0</v>
      </c>
      <c r="AY95" s="138">
        <f>'01c - ZTI'!M37</f>
        <v>0</v>
      </c>
      <c r="AZ95" s="138">
        <f>'01c - ZTI'!H34</f>
        <v>0</v>
      </c>
      <c r="BA95" s="138">
        <f>'01c - ZTI'!H35</f>
        <v>0</v>
      </c>
      <c r="BB95" s="138">
        <f>'01c - ZTI'!H36</f>
        <v>0</v>
      </c>
      <c r="BC95" s="138">
        <f>'01c - ZTI'!H37</f>
        <v>0</v>
      </c>
      <c r="BD95" s="140">
        <f>'01c - ZTI'!H38</f>
        <v>0</v>
      </c>
      <c r="BT95" s="141" t="s">
        <v>102</v>
      </c>
      <c r="BV95" s="141" t="s">
        <v>84</v>
      </c>
      <c r="BW95" s="141" t="s">
        <v>116</v>
      </c>
      <c r="BX95" s="141" t="s">
        <v>98</v>
      </c>
    </row>
    <row r="96" s="6" customFormat="1" ht="16.5" customHeight="1">
      <c r="B96" s="131"/>
      <c r="C96" s="132"/>
      <c r="D96" s="132"/>
      <c r="E96" s="132"/>
      <c r="F96" s="133" t="s">
        <v>117</v>
      </c>
      <c r="G96" s="133"/>
      <c r="H96" s="133"/>
      <c r="I96" s="133"/>
      <c r="J96" s="133"/>
      <c r="K96" s="132"/>
      <c r="L96" s="133" t="s">
        <v>118</v>
      </c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4">
        <f>ROUND(AG97,1)</f>
        <v>0</v>
      </c>
      <c r="AH96" s="132"/>
      <c r="AI96" s="132"/>
      <c r="AJ96" s="132"/>
      <c r="AK96" s="132"/>
      <c r="AL96" s="132"/>
      <c r="AM96" s="132"/>
      <c r="AN96" s="135">
        <f>SUM(AG96,AT96)</f>
        <v>0</v>
      </c>
      <c r="AO96" s="132"/>
      <c r="AP96" s="132"/>
      <c r="AQ96" s="136"/>
      <c r="AS96" s="137">
        <f>ROUND(AS97,1)</f>
        <v>0</v>
      </c>
      <c r="AT96" s="138">
        <f>ROUND(SUM(AV96:AW96),1)</f>
        <v>0</v>
      </c>
      <c r="AU96" s="139">
        <f>ROUND(AU97,5)</f>
        <v>0</v>
      </c>
      <c r="AV96" s="138">
        <f>ROUND(AZ96*L31,1)</f>
        <v>0</v>
      </c>
      <c r="AW96" s="138">
        <f>ROUND(BA96*L32,1)</f>
        <v>0</v>
      </c>
      <c r="AX96" s="138">
        <f>ROUND(BB96*L31,1)</f>
        <v>0</v>
      </c>
      <c r="AY96" s="138">
        <f>ROUND(BC96*L32,1)</f>
        <v>0</v>
      </c>
      <c r="AZ96" s="138">
        <f>ROUND(AZ97,1)</f>
        <v>0</v>
      </c>
      <c r="BA96" s="138">
        <f>ROUND(BA97,1)</f>
        <v>0</v>
      </c>
      <c r="BB96" s="138">
        <f>ROUND(BB97,1)</f>
        <v>0</v>
      </c>
      <c r="BC96" s="138">
        <f>ROUND(BC97,1)</f>
        <v>0</v>
      </c>
      <c r="BD96" s="140">
        <f>ROUND(BD97,1)</f>
        <v>0</v>
      </c>
      <c r="BS96" s="141" t="s">
        <v>81</v>
      </c>
      <c r="BT96" s="141" t="s">
        <v>97</v>
      </c>
      <c r="BU96" s="141" t="s">
        <v>83</v>
      </c>
      <c r="BV96" s="141" t="s">
        <v>84</v>
      </c>
      <c r="BW96" s="141" t="s">
        <v>119</v>
      </c>
      <c r="BX96" s="141" t="s">
        <v>94</v>
      </c>
    </row>
    <row r="97" s="6" customFormat="1" ht="16.5" customHeight="1">
      <c r="A97" s="142" t="s">
        <v>99</v>
      </c>
      <c r="B97" s="131"/>
      <c r="C97" s="132"/>
      <c r="D97" s="132"/>
      <c r="E97" s="132"/>
      <c r="F97" s="132"/>
      <c r="G97" s="133" t="s">
        <v>120</v>
      </c>
      <c r="H97" s="133"/>
      <c r="I97" s="133"/>
      <c r="J97" s="133"/>
      <c r="K97" s="133"/>
      <c r="L97" s="132"/>
      <c r="M97" s="133" t="s">
        <v>118</v>
      </c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5">
        <f>'01d - Technologie hrazení...'!M32</f>
        <v>0</v>
      </c>
      <c r="AH97" s="132"/>
      <c r="AI97" s="132"/>
      <c r="AJ97" s="132"/>
      <c r="AK97" s="132"/>
      <c r="AL97" s="132"/>
      <c r="AM97" s="132"/>
      <c r="AN97" s="135">
        <f>SUM(AG97,AT97)</f>
        <v>0</v>
      </c>
      <c r="AO97" s="132"/>
      <c r="AP97" s="132"/>
      <c r="AQ97" s="136"/>
      <c r="AS97" s="137">
        <f>'01d - Technologie hrazení...'!M30</f>
        <v>0</v>
      </c>
      <c r="AT97" s="138">
        <f>ROUND(SUM(AV97:AW97),1)</f>
        <v>0</v>
      </c>
      <c r="AU97" s="139">
        <f>'01d - Technologie hrazení...'!W128</f>
        <v>0</v>
      </c>
      <c r="AV97" s="138">
        <f>'01d - Technologie hrazení...'!M34</f>
        <v>0</v>
      </c>
      <c r="AW97" s="138">
        <f>'01d - Technologie hrazení...'!M35</f>
        <v>0</v>
      </c>
      <c r="AX97" s="138">
        <f>'01d - Technologie hrazení...'!M36</f>
        <v>0</v>
      </c>
      <c r="AY97" s="138">
        <f>'01d - Technologie hrazení...'!M37</f>
        <v>0</v>
      </c>
      <c r="AZ97" s="138">
        <f>'01d - Technologie hrazení...'!H34</f>
        <v>0</v>
      </c>
      <c r="BA97" s="138">
        <f>'01d - Technologie hrazení...'!H35</f>
        <v>0</v>
      </c>
      <c r="BB97" s="138">
        <f>'01d - Technologie hrazení...'!H36</f>
        <v>0</v>
      </c>
      <c r="BC97" s="138">
        <f>'01d - Technologie hrazení...'!H37</f>
        <v>0</v>
      </c>
      <c r="BD97" s="140">
        <f>'01d - Technologie hrazení...'!H38</f>
        <v>0</v>
      </c>
      <c r="BT97" s="141" t="s">
        <v>102</v>
      </c>
      <c r="BV97" s="141" t="s">
        <v>84</v>
      </c>
      <c r="BW97" s="141" t="s">
        <v>121</v>
      </c>
      <c r="BX97" s="141" t="s">
        <v>119</v>
      </c>
    </row>
    <row r="98" s="6" customFormat="1" ht="16.5" customHeight="1">
      <c r="B98" s="131"/>
      <c r="C98" s="132"/>
      <c r="D98" s="132"/>
      <c r="E98" s="133" t="s">
        <v>122</v>
      </c>
      <c r="F98" s="133"/>
      <c r="G98" s="133"/>
      <c r="H98" s="133"/>
      <c r="I98" s="133"/>
      <c r="J98" s="132"/>
      <c r="K98" s="133" t="s">
        <v>123</v>
      </c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4">
        <f>ROUND(AG99+AG103,1)</f>
        <v>0</v>
      </c>
      <c r="AH98" s="132"/>
      <c r="AI98" s="132"/>
      <c r="AJ98" s="132"/>
      <c r="AK98" s="132"/>
      <c r="AL98" s="132"/>
      <c r="AM98" s="132"/>
      <c r="AN98" s="135">
        <f>SUM(AG98,AT98)</f>
        <v>0</v>
      </c>
      <c r="AO98" s="132"/>
      <c r="AP98" s="132"/>
      <c r="AQ98" s="136"/>
      <c r="AS98" s="137">
        <f>ROUND(AS99+AS103,1)</f>
        <v>0</v>
      </c>
      <c r="AT98" s="138">
        <f>ROUND(SUM(AV98:AW98),1)</f>
        <v>0</v>
      </c>
      <c r="AU98" s="139">
        <f>ROUND(AU99+AU103,5)</f>
        <v>0</v>
      </c>
      <c r="AV98" s="138">
        <f>ROUND(AZ98*L31,1)</f>
        <v>0</v>
      </c>
      <c r="AW98" s="138">
        <f>ROUND(BA98*L32,1)</f>
        <v>0</v>
      </c>
      <c r="AX98" s="138">
        <f>ROUND(BB98*L31,1)</f>
        <v>0</v>
      </c>
      <c r="AY98" s="138">
        <f>ROUND(BC98*L32,1)</f>
        <v>0</v>
      </c>
      <c r="AZ98" s="138">
        <f>ROUND(AZ99+AZ103,1)</f>
        <v>0</v>
      </c>
      <c r="BA98" s="138">
        <f>ROUND(BA99+BA103,1)</f>
        <v>0</v>
      </c>
      <c r="BB98" s="138">
        <f>ROUND(BB99+BB103,1)</f>
        <v>0</v>
      </c>
      <c r="BC98" s="138">
        <f>ROUND(BC99+BC103,1)</f>
        <v>0</v>
      </c>
      <c r="BD98" s="140">
        <f>ROUND(BD99+BD103,1)</f>
        <v>0</v>
      </c>
      <c r="BS98" s="141" t="s">
        <v>81</v>
      </c>
      <c r="BT98" s="141" t="s">
        <v>93</v>
      </c>
      <c r="BU98" s="141" t="s">
        <v>83</v>
      </c>
      <c r="BV98" s="141" t="s">
        <v>84</v>
      </c>
      <c r="BW98" s="141" t="s">
        <v>124</v>
      </c>
      <c r="BX98" s="141" t="s">
        <v>90</v>
      </c>
    </row>
    <row r="99" s="6" customFormat="1" ht="16.5" customHeight="1">
      <c r="B99" s="131"/>
      <c r="C99" s="132"/>
      <c r="D99" s="132"/>
      <c r="E99" s="132"/>
      <c r="F99" s="133" t="s">
        <v>95</v>
      </c>
      <c r="G99" s="133"/>
      <c r="H99" s="133"/>
      <c r="I99" s="133"/>
      <c r="J99" s="133"/>
      <c r="K99" s="132"/>
      <c r="L99" s="133" t="s">
        <v>96</v>
      </c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4">
        <f>ROUND(SUM(AG100:AG102),1)</f>
        <v>0</v>
      </c>
      <c r="AH99" s="132"/>
      <c r="AI99" s="132"/>
      <c r="AJ99" s="132"/>
      <c r="AK99" s="132"/>
      <c r="AL99" s="132"/>
      <c r="AM99" s="132"/>
      <c r="AN99" s="135">
        <f>SUM(AG99,AT99)</f>
        <v>0</v>
      </c>
      <c r="AO99" s="132"/>
      <c r="AP99" s="132"/>
      <c r="AQ99" s="136"/>
      <c r="AS99" s="137">
        <f>ROUND(SUM(AS100:AS102),1)</f>
        <v>0</v>
      </c>
      <c r="AT99" s="138">
        <f>ROUND(SUM(AV99:AW99),1)</f>
        <v>0</v>
      </c>
      <c r="AU99" s="139">
        <f>ROUND(SUM(AU100:AU102),5)</f>
        <v>0</v>
      </c>
      <c r="AV99" s="138">
        <f>ROUND(AZ99*L31,1)</f>
        <v>0</v>
      </c>
      <c r="AW99" s="138">
        <f>ROUND(BA99*L32,1)</f>
        <v>0</v>
      </c>
      <c r="AX99" s="138">
        <f>ROUND(BB99*L31,1)</f>
        <v>0</v>
      </c>
      <c r="AY99" s="138">
        <f>ROUND(BC99*L32,1)</f>
        <v>0</v>
      </c>
      <c r="AZ99" s="138">
        <f>ROUND(SUM(AZ100:AZ102),1)</f>
        <v>0</v>
      </c>
      <c r="BA99" s="138">
        <f>ROUND(SUM(BA100:BA102),1)</f>
        <v>0</v>
      </c>
      <c r="BB99" s="138">
        <f>ROUND(SUM(BB100:BB102),1)</f>
        <v>0</v>
      </c>
      <c r="BC99" s="138">
        <f>ROUND(SUM(BC100:BC102),1)</f>
        <v>0</v>
      </c>
      <c r="BD99" s="140">
        <f>ROUND(SUM(BD100:BD102),1)</f>
        <v>0</v>
      </c>
      <c r="BS99" s="141" t="s">
        <v>81</v>
      </c>
      <c r="BT99" s="141" t="s">
        <v>97</v>
      </c>
      <c r="BU99" s="141" t="s">
        <v>83</v>
      </c>
      <c r="BV99" s="141" t="s">
        <v>84</v>
      </c>
      <c r="BW99" s="141" t="s">
        <v>125</v>
      </c>
      <c r="BX99" s="141" t="s">
        <v>124</v>
      </c>
    </row>
    <row r="100" s="6" customFormat="1" ht="16.5" customHeight="1">
      <c r="A100" s="142" t="s">
        <v>99</v>
      </c>
      <c r="B100" s="131"/>
      <c r="C100" s="132"/>
      <c r="D100" s="132"/>
      <c r="E100" s="132"/>
      <c r="F100" s="132"/>
      <c r="G100" s="133" t="s">
        <v>126</v>
      </c>
      <c r="H100" s="133"/>
      <c r="I100" s="133"/>
      <c r="J100" s="133"/>
      <c r="K100" s="133"/>
      <c r="L100" s="132"/>
      <c r="M100" s="133" t="s">
        <v>101</v>
      </c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5">
        <f>'02a - Stavební část'!M32</f>
        <v>0</v>
      </c>
      <c r="AH100" s="132"/>
      <c r="AI100" s="132"/>
      <c r="AJ100" s="132"/>
      <c r="AK100" s="132"/>
      <c r="AL100" s="132"/>
      <c r="AM100" s="132"/>
      <c r="AN100" s="135">
        <f>SUM(AG100,AT100)</f>
        <v>0</v>
      </c>
      <c r="AO100" s="132"/>
      <c r="AP100" s="132"/>
      <c r="AQ100" s="136"/>
      <c r="AS100" s="137">
        <f>'02a - Stavební část'!M30</f>
        <v>0</v>
      </c>
      <c r="AT100" s="138">
        <f>ROUND(SUM(AV100:AW100),1)</f>
        <v>0</v>
      </c>
      <c r="AU100" s="139">
        <f>'02a - Stavební část'!W142</f>
        <v>0</v>
      </c>
      <c r="AV100" s="138">
        <f>'02a - Stavební část'!M34</f>
        <v>0</v>
      </c>
      <c r="AW100" s="138">
        <f>'02a - Stavební část'!M35</f>
        <v>0</v>
      </c>
      <c r="AX100" s="138">
        <f>'02a - Stavební část'!M36</f>
        <v>0</v>
      </c>
      <c r="AY100" s="138">
        <f>'02a - Stavební část'!M37</f>
        <v>0</v>
      </c>
      <c r="AZ100" s="138">
        <f>'02a - Stavební část'!H34</f>
        <v>0</v>
      </c>
      <c r="BA100" s="138">
        <f>'02a - Stavební část'!H35</f>
        <v>0</v>
      </c>
      <c r="BB100" s="138">
        <f>'02a - Stavební část'!H36</f>
        <v>0</v>
      </c>
      <c r="BC100" s="138">
        <f>'02a - Stavební část'!H37</f>
        <v>0</v>
      </c>
      <c r="BD100" s="140">
        <f>'02a - Stavební část'!H38</f>
        <v>0</v>
      </c>
      <c r="BT100" s="141" t="s">
        <v>102</v>
      </c>
      <c r="BV100" s="141" t="s">
        <v>84</v>
      </c>
      <c r="BW100" s="141" t="s">
        <v>127</v>
      </c>
      <c r="BX100" s="141" t="s">
        <v>125</v>
      </c>
    </row>
    <row r="101" s="6" customFormat="1" ht="16.5" customHeight="1">
      <c r="A101" s="142" t="s">
        <v>99</v>
      </c>
      <c r="B101" s="131"/>
      <c r="C101" s="132"/>
      <c r="D101" s="132"/>
      <c r="E101" s="132"/>
      <c r="F101" s="132"/>
      <c r="G101" s="133" t="s">
        <v>128</v>
      </c>
      <c r="H101" s="133"/>
      <c r="I101" s="133"/>
      <c r="J101" s="133"/>
      <c r="K101" s="133"/>
      <c r="L101" s="132"/>
      <c r="M101" s="133" t="s">
        <v>105</v>
      </c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5">
        <f>'02b - Elektroinstalace'!M32</f>
        <v>0</v>
      </c>
      <c r="AH101" s="132"/>
      <c r="AI101" s="132"/>
      <c r="AJ101" s="132"/>
      <c r="AK101" s="132"/>
      <c r="AL101" s="132"/>
      <c r="AM101" s="132"/>
      <c r="AN101" s="135">
        <f>SUM(AG101,AT101)</f>
        <v>0</v>
      </c>
      <c r="AO101" s="132"/>
      <c r="AP101" s="132"/>
      <c r="AQ101" s="136"/>
      <c r="AS101" s="137">
        <f>'02b - Elektroinstalace'!M30</f>
        <v>0</v>
      </c>
      <c r="AT101" s="138">
        <f>ROUND(SUM(AV101:AW101),1)</f>
        <v>0</v>
      </c>
      <c r="AU101" s="139">
        <f>'02b - Elektroinstalace'!W122</f>
        <v>0</v>
      </c>
      <c r="AV101" s="138">
        <f>'02b - Elektroinstalace'!M34</f>
        <v>0</v>
      </c>
      <c r="AW101" s="138">
        <f>'02b - Elektroinstalace'!M35</f>
        <v>0</v>
      </c>
      <c r="AX101" s="138">
        <f>'02b - Elektroinstalace'!M36</f>
        <v>0</v>
      </c>
      <c r="AY101" s="138">
        <f>'02b - Elektroinstalace'!M37</f>
        <v>0</v>
      </c>
      <c r="AZ101" s="138">
        <f>'02b - Elektroinstalace'!H34</f>
        <v>0</v>
      </c>
      <c r="BA101" s="138">
        <f>'02b - Elektroinstalace'!H35</f>
        <v>0</v>
      </c>
      <c r="BB101" s="138">
        <f>'02b - Elektroinstalace'!H36</f>
        <v>0</v>
      </c>
      <c r="BC101" s="138">
        <f>'02b - Elektroinstalace'!H37</f>
        <v>0</v>
      </c>
      <c r="BD101" s="140">
        <f>'02b - Elektroinstalace'!H38</f>
        <v>0</v>
      </c>
      <c r="BT101" s="141" t="s">
        <v>102</v>
      </c>
      <c r="BV101" s="141" t="s">
        <v>84</v>
      </c>
      <c r="BW101" s="141" t="s">
        <v>129</v>
      </c>
      <c r="BX101" s="141" t="s">
        <v>125</v>
      </c>
    </row>
    <row r="102" s="6" customFormat="1" ht="16.5" customHeight="1">
      <c r="A102" s="142" t="s">
        <v>99</v>
      </c>
      <c r="B102" s="131"/>
      <c r="C102" s="132"/>
      <c r="D102" s="132"/>
      <c r="E102" s="132"/>
      <c r="F102" s="132"/>
      <c r="G102" s="133" t="s">
        <v>130</v>
      </c>
      <c r="H102" s="133"/>
      <c r="I102" s="133"/>
      <c r="J102" s="133"/>
      <c r="K102" s="133"/>
      <c r="L102" s="132"/>
      <c r="M102" s="133" t="s">
        <v>115</v>
      </c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5">
        <f>'02c - ZTI'!M32</f>
        <v>0</v>
      </c>
      <c r="AH102" s="132"/>
      <c r="AI102" s="132"/>
      <c r="AJ102" s="132"/>
      <c r="AK102" s="132"/>
      <c r="AL102" s="132"/>
      <c r="AM102" s="132"/>
      <c r="AN102" s="135">
        <f>SUM(AG102,AT102)</f>
        <v>0</v>
      </c>
      <c r="AO102" s="132"/>
      <c r="AP102" s="132"/>
      <c r="AQ102" s="136"/>
      <c r="AS102" s="137">
        <f>'02c - ZTI'!M30</f>
        <v>0</v>
      </c>
      <c r="AT102" s="138">
        <f>ROUND(SUM(AV102:AW102),1)</f>
        <v>0</v>
      </c>
      <c r="AU102" s="139">
        <f>'02c - ZTI'!W131</f>
        <v>0</v>
      </c>
      <c r="AV102" s="138">
        <f>'02c - ZTI'!M34</f>
        <v>0</v>
      </c>
      <c r="AW102" s="138">
        <f>'02c - ZTI'!M35</f>
        <v>0</v>
      </c>
      <c r="AX102" s="138">
        <f>'02c - ZTI'!M36</f>
        <v>0</v>
      </c>
      <c r="AY102" s="138">
        <f>'02c - ZTI'!M37</f>
        <v>0</v>
      </c>
      <c r="AZ102" s="138">
        <f>'02c - ZTI'!H34</f>
        <v>0</v>
      </c>
      <c r="BA102" s="138">
        <f>'02c - ZTI'!H35</f>
        <v>0</v>
      </c>
      <c r="BB102" s="138">
        <f>'02c - ZTI'!H36</f>
        <v>0</v>
      </c>
      <c r="BC102" s="138">
        <f>'02c - ZTI'!H37</f>
        <v>0</v>
      </c>
      <c r="BD102" s="140">
        <f>'02c - ZTI'!H38</f>
        <v>0</v>
      </c>
      <c r="BT102" s="141" t="s">
        <v>102</v>
      </c>
      <c r="BV102" s="141" t="s">
        <v>84</v>
      </c>
      <c r="BW102" s="141" t="s">
        <v>131</v>
      </c>
      <c r="BX102" s="141" t="s">
        <v>125</v>
      </c>
    </row>
    <row r="103" s="6" customFormat="1" ht="16.5" customHeight="1">
      <c r="B103" s="131"/>
      <c r="C103" s="132"/>
      <c r="D103" s="132"/>
      <c r="E103" s="132"/>
      <c r="F103" s="133" t="s">
        <v>117</v>
      </c>
      <c r="G103" s="133"/>
      <c r="H103" s="133"/>
      <c r="I103" s="133"/>
      <c r="J103" s="133"/>
      <c r="K103" s="132"/>
      <c r="L103" s="133" t="s">
        <v>132</v>
      </c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4">
        <f>ROUND(AG104,1)</f>
        <v>0</v>
      </c>
      <c r="AH103" s="132"/>
      <c r="AI103" s="132"/>
      <c r="AJ103" s="132"/>
      <c r="AK103" s="132"/>
      <c r="AL103" s="132"/>
      <c r="AM103" s="132"/>
      <c r="AN103" s="135">
        <f>SUM(AG103,AT103)</f>
        <v>0</v>
      </c>
      <c r="AO103" s="132"/>
      <c r="AP103" s="132"/>
      <c r="AQ103" s="136"/>
      <c r="AS103" s="137">
        <f>ROUND(AS104,1)</f>
        <v>0</v>
      </c>
      <c r="AT103" s="138">
        <f>ROUND(SUM(AV103:AW103),1)</f>
        <v>0</v>
      </c>
      <c r="AU103" s="139">
        <f>ROUND(AU104,5)</f>
        <v>0</v>
      </c>
      <c r="AV103" s="138">
        <f>ROUND(AZ103*L31,1)</f>
        <v>0</v>
      </c>
      <c r="AW103" s="138">
        <f>ROUND(BA103*L32,1)</f>
        <v>0</v>
      </c>
      <c r="AX103" s="138">
        <f>ROUND(BB103*L31,1)</f>
        <v>0</v>
      </c>
      <c r="AY103" s="138">
        <f>ROUND(BC103*L32,1)</f>
        <v>0</v>
      </c>
      <c r="AZ103" s="138">
        <f>ROUND(AZ104,1)</f>
        <v>0</v>
      </c>
      <c r="BA103" s="138">
        <f>ROUND(BA104,1)</f>
        <v>0</v>
      </c>
      <c r="BB103" s="138">
        <f>ROUND(BB104,1)</f>
        <v>0</v>
      </c>
      <c r="BC103" s="138">
        <f>ROUND(BC104,1)</f>
        <v>0</v>
      </c>
      <c r="BD103" s="140">
        <f>ROUND(BD104,1)</f>
        <v>0</v>
      </c>
      <c r="BS103" s="141" t="s">
        <v>81</v>
      </c>
      <c r="BT103" s="141" t="s">
        <v>97</v>
      </c>
      <c r="BU103" s="141" t="s">
        <v>83</v>
      </c>
      <c r="BV103" s="141" t="s">
        <v>84</v>
      </c>
      <c r="BW103" s="141" t="s">
        <v>133</v>
      </c>
      <c r="BX103" s="141" t="s">
        <v>124</v>
      </c>
    </row>
    <row r="104" s="6" customFormat="1" ht="16.5" customHeight="1">
      <c r="A104" s="142" t="s">
        <v>99</v>
      </c>
      <c r="B104" s="131"/>
      <c r="C104" s="132"/>
      <c r="D104" s="132"/>
      <c r="E104" s="132"/>
      <c r="F104" s="132"/>
      <c r="G104" s="133" t="s">
        <v>134</v>
      </c>
      <c r="H104" s="133"/>
      <c r="I104" s="133"/>
      <c r="J104" s="133"/>
      <c r="K104" s="133"/>
      <c r="L104" s="132"/>
      <c r="M104" s="133" t="s">
        <v>135</v>
      </c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5">
        <f>'B1 - Technologie dojírny'!M32</f>
        <v>0</v>
      </c>
      <c r="AH104" s="132"/>
      <c r="AI104" s="132"/>
      <c r="AJ104" s="132"/>
      <c r="AK104" s="132"/>
      <c r="AL104" s="132"/>
      <c r="AM104" s="132"/>
      <c r="AN104" s="135">
        <f>SUM(AG104,AT104)</f>
        <v>0</v>
      </c>
      <c r="AO104" s="132"/>
      <c r="AP104" s="132"/>
      <c r="AQ104" s="136"/>
      <c r="AS104" s="137">
        <f>'B1 - Technologie dojírny'!M30</f>
        <v>0</v>
      </c>
      <c r="AT104" s="138">
        <f>ROUND(SUM(AV104:AW104),1)</f>
        <v>0</v>
      </c>
      <c r="AU104" s="139">
        <f>'B1 - Technologie dojírny'!W120</f>
        <v>0</v>
      </c>
      <c r="AV104" s="138">
        <f>'B1 - Technologie dojírny'!M34</f>
        <v>0</v>
      </c>
      <c r="AW104" s="138">
        <f>'B1 - Technologie dojírny'!M35</f>
        <v>0</v>
      </c>
      <c r="AX104" s="138">
        <f>'B1 - Technologie dojírny'!M36</f>
        <v>0</v>
      </c>
      <c r="AY104" s="138">
        <f>'B1 - Technologie dojírny'!M37</f>
        <v>0</v>
      </c>
      <c r="AZ104" s="138">
        <f>'B1 - Technologie dojírny'!H34</f>
        <v>0</v>
      </c>
      <c r="BA104" s="138">
        <f>'B1 - Technologie dojírny'!H35</f>
        <v>0</v>
      </c>
      <c r="BB104" s="138">
        <f>'B1 - Technologie dojírny'!H36</f>
        <v>0</v>
      </c>
      <c r="BC104" s="138">
        <f>'B1 - Technologie dojírny'!H37</f>
        <v>0</v>
      </c>
      <c r="BD104" s="140">
        <f>'B1 - Technologie dojírny'!H38</f>
        <v>0</v>
      </c>
      <c r="BT104" s="141" t="s">
        <v>102</v>
      </c>
      <c r="BV104" s="141" t="s">
        <v>84</v>
      </c>
      <c r="BW104" s="141" t="s">
        <v>136</v>
      </c>
      <c r="BX104" s="141" t="s">
        <v>133</v>
      </c>
    </row>
    <row r="105" s="5" customFormat="1" ht="31.5" customHeight="1">
      <c r="B105" s="119"/>
      <c r="C105" s="120"/>
      <c r="D105" s="121" t="s">
        <v>137</v>
      </c>
      <c r="E105" s="121"/>
      <c r="F105" s="121"/>
      <c r="G105" s="121"/>
      <c r="H105" s="121"/>
      <c r="I105" s="122"/>
      <c r="J105" s="121" t="s">
        <v>138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3">
        <f>ROUND(AG106,1)</f>
        <v>0</v>
      </c>
      <c r="AH105" s="122"/>
      <c r="AI105" s="122"/>
      <c r="AJ105" s="122"/>
      <c r="AK105" s="122"/>
      <c r="AL105" s="122"/>
      <c r="AM105" s="122"/>
      <c r="AN105" s="124">
        <f>SUM(AG105,AT105)</f>
        <v>0</v>
      </c>
      <c r="AO105" s="122"/>
      <c r="AP105" s="122"/>
      <c r="AQ105" s="125"/>
      <c r="AS105" s="126">
        <f>ROUND(AS106,1)</f>
        <v>0</v>
      </c>
      <c r="AT105" s="127">
        <f>ROUND(SUM(AV105:AW105),1)</f>
        <v>0</v>
      </c>
      <c r="AU105" s="128">
        <f>ROUND(AU106,5)</f>
        <v>0</v>
      </c>
      <c r="AV105" s="127">
        <f>ROUND(AZ105*L31,1)</f>
        <v>0</v>
      </c>
      <c r="AW105" s="127">
        <f>ROUND(BA105*L32,1)</f>
        <v>0</v>
      </c>
      <c r="AX105" s="127">
        <f>ROUND(BB105*L31,1)</f>
        <v>0</v>
      </c>
      <c r="AY105" s="127">
        <f>ROUND(BC105*L32,1)</f>
        <v>0</v>
      </c>
      <c r="AZ105" s="127">
        <f>ROUND(AZ106,1)</f>
        <v>0</v>
      </c>
      <c r="BA105" s="127">
        <f>ROUND(BA106,1)</f>
        <v>0</v>
      </c>
      <c r="BB105" s="127">
        <f>ROUND(BB106,1)</f>
        <v>0</v>
      </c>
      <c r="BC105" s="127">
        <f>ROUND(BC106,1)</f>
        <v>0</v>
      </c>
      <c r="BD105" s="129">
        <f>ROUND(BD106,1)</f>
        <v>0</v>
      </c>
      <c r="BS105" s="130" t="s">
        <v>81</v>
      </c>
      <c r="BT105" s="130" t="s">
        <v>89</v>
      </c>
      <c r="BU105" s="130" t="s">
        <v>83</v>
      </c>
      <c r="BV105" s="130" t="s">
        <v>84</v>
      </c>
      <c r="BW105" s="130" t="s">
        <v>139</v>
      </c>
      <c r="BX105" s="130" t="s">
        <v>85</v>
      </c>
    </row>
    <row r="106" s="6" customFormat="1" ht="16.5" customHeight="1">
      <c r="B106" s="131"/>
      <c r="C106" s="132"/>
      <c r="D106" s="132"/>
      <c r="E106" s="133" t="s">
        <v>91</v>
      </c>
      <c r="F106" s="133"/>
      <c r="G106" s="133"/>
      <c r="H106" s="133"/>
      <c r="I106" s="133"/>
      <c r="J106" s="132"/>
      <c r="K106" s="133" t="s">
        <v>92</v>
      </c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4">
        <f>ROUND(AG107+AG113,1)</f>
        <v>0</v>
      </c>
      <c r="AH106" s="132"/>
      <c r="AI106" s="132"/>
      <c r="AJ106" s="132"/>
      <c r="AK106" s="132"/>
      <c r="AL106" s="132"/>
      <c r="AM106" s="132"/>
      <c r="AN106" s="135">
        <f>SUM(AG106,AT106)</f>
        <v>0</v>
      </c>
      <c r="AO106" s="132"/>
      <c r="AP106" s="132"/>
      <c r="AQ106" s="136"/>
      <c r="AS106" s="137">
        <f>ROUND(AS107+AS113,1)</f>
        <v>0</v>
      </c>
      <c r="AT106" s="138">
        <f>ROUND(SUM(AV106:AW106),1)</f>
        <v>0</v>
      </c>
      <c r="AU106" s="139">
        <f>ROUND(AU107+AU113,5)</f>
        <v>0</v>
      </c>
      <c r="AV106" s="138">
        <f>ROUND(AZ106*L31,1)</f>
        <v>0</v>
      </c>
      <c r="AW106" s="138">
        <f>ROUND(BA106*L32,1)</f>
        <v>0</v>
      </c>
      <c r="AX106" s="138">
        <f>ROUND(BB106*L31,1)</f>
        <v>0</v>
      </c>
      <c r="AY106" s="138">
        <f>ROUND(BC106*L32,1)</f>
        <v>0</v>
      </c>
      <c r="AZ106" s="138">
        <f>ROUND(AZ107+AZ113,1)</f>
        <v>0</v>
      </c>
      <c r="BA106" s="138">
        <f>ROUND(BA107+BA113,1)</f>
        <v>0</v>
      </c>
      <c r="BB106" s="138">
        <f>ROUND(BB107+BB113,1)</f>
        <v>0</v>
      </c>
      <c r="BC106" s="138">
        <f>ROUND(BC107+BC113,1)</f>
        <v>0</v>
      </c>
      <c r="BD106" s="140">
        <f>ROUND(BD107+BD113,1)</f>
        <v>0</v>
      </c>
      <c r="BS106" s="141" t="s">
        <v>81</v>
      </c>
      <c r="BT106" s="141" t="s">
        <v>93</v>
      </c>
      <c r="BU106" s="141" t="s">
        <v>83</v>
      </c>
      <c r="BV106" s="141" t="s">
        <v>84</v>
      </c>
      <c r="BW106" s="141" t="s">
        <v>140</v>
      </c>
      <c r="BX106" s="141" t="s">
        <v>139</v>
      </c>
    </row>
    <row r="107" s="6" customFormat="1" ht="16.5" customHeight="1">
      <c r="B107" s="131"/>
      <c r="C107" s="132"/>
      <c r="D107" s="132"/>
      <c r="E107" s="132"/>
      <c r="F107" s="133" t="s">
        <v>95</v>
      </c>
      <c r="G107" s="133"/>
      <c r="H107" s="133"/>
      <c r="I107" s="133"/>
      <c r="J107" s="133"/>
      <c r="K107" s="132"/>
      <c r="L107" s="133" t="s">
        <v>96</v>
      </c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4">
        <f>ROUND(AG108+AG109+AG112,1)</f>
        <v>0</v>
      </c>
      <c r="AH107" s="132"/>
      <c r="AI107" s="132"/>
      <c r="AJ107" s="132"/>
      <c r="AK107" s="132"/>
      <c r="AL107" s="132"/>
      <c r="AM107" s="132"/>
      <c r="AN107" s="135">
        <f>SUM(AG107,AT107)</f>
        <v>0</v>
      </c>
      <c r="AO107" s="132"/>
      <c r="AP107" s="132"/>
      <c r="AQ107" s="136"/>
      <c r="AS107" s="137">
        <f>ROUND(AS108+AS109+AS112,1)</f>
        <v>0</v>
      </c>
      <c r="AT107" s="138">
        <f>ROUND(SUM(AV107:AW107),1)</f>
        <v>0</v>
      </c>
      <c r="AU107" s="139">
        <f>ROUND(AU108+AU109+AU112,5)</f>
        <v>0</v>
      </c>
      <c r="AV107" s="138">
        <f>ROUND(AZ107*L31,1)</f>
        <v>0</v>
      </c>
      <c r="AW107" s="138">
        <f>ROUND(BA107*L32,1)</f>
        <v>0</v>
      </c>
      <c r="AX107" s="138">
        <f>ROUND(BB107*L31,1)</f>
        <v>0</v>
      </c>
      <c r="AY107" s="138">
        <f>ROUND(BC107*L32,1)</f>
        <v>0</v>
      </c>
      <c r="AZ107" s="138">
        <f>ROUND(AZ108+AZ109+AZ112,1)</f>
        <v>0</v>
      </c>
      <c r="BA107" s="138">
        <f>ROUND(BA108+BA109+BA112,1)</f>
        <v>0</v>
      </c>
      <c r="BB107" s="138">
        <f>ROUND(BB108+BB109+BB112,1)</f>
        <v>0</v>
      </c>
      <c r="BC107" s="138">
        <f>ROUND(BC108+BC109+BC112,1)</f>
        <v>0</v>
      </c>
      <c r="BD107" s="140">
        <f>ROUND(BD108+BD109+BD112,1)</f>
        <v>0</v>
      </c>
      <c r="BS107" s="141" t="s">
        <v>81</v>
      </c>
      <c r="BT107" s="141" t="s">
        <v>97</v>
      </c>
      <c r="BU107" s="141" t="s">
        <v>83</v>
      </c>
      <c r="BV107" s="141" t="s">
        <v>84</v>
      </c>
      <c r="BW107" s="141" t="s">
        <v>141</v>
      </c>
      <c r="BX107" s="141" t="s">
        <v>140</v>
      </c>
    </row>
    <row r="108" s="6" customFormat="1" ht="16.5" customHeight="1">
      <c r="A108" s="142" t="s">
        <v>99</v>
      </c>
      <c r="B108" s="131"/>
      <c r="C108" s="132"/>
      <c r="D108" s="132"/>
      <c r="E108" s="132"/>
      <c r="F108" s="132"/>
      <c r="G108" s="133" t="s">
        <v>126</v>
      </c>
      <c r="H108" s="133"/>
      <c r="I108" s="133"/>
      <c r="J108" s="133"/>
      <c r="K108" s="133"/>
      <c r="L108" s="132"/>
      <c r="M108" s="133" t="s">
        <v>101</v>
      </c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5">
        <f>'02a - Stavební část_01'!M32</f>
        <v>0</v>
      </c>
      <c r="AH108" s="132"/>
      <c r="AI108" s="132"/>
      <c r="AJ108" s="132"/>
      <c r="AK108" s="132"/>
      <c r="AL108" s="132"/>
      <c r="AM108" s="132"/>
      <c r="AN108" s="135">
        <f>SUM(AG108,AT108)</f>
        <v>0</v>
      </c>
      <c r="AO108" s="132"/>
      <c r="AP108" s="132"/>
      <c r="AQ108" s="136"/>
      <c r="AS108" s="137">
        <f>'02a - Stavební část_01'!M30</f>
        <v>0</v>
      </c>
      <c r="AT108" s="138">
        <f>ROUND(SUM(AV108:AW108),1)</f>
        <v>0</v>
      </c>
      <c r="AU108" s="139">
        <f>'02a - Stavební část_01'!W140</f>
        <v>0</v>
      </c>
      <c r="AV108" s="138">
        <f>'02a - Stavební část_01'!M34</f>
        <v>0</v>
      </c>
      <c r="AW108" s="138">
        <f>'02a - Stavební část_01'!M35</f>
        <v>0</v>
      </c>
      <c r="AX108" s="138">
        <f>'02a - Stavební část_01'!M36</f>
        <v>0</v>
      </c>
      <c r="AY108" s="138">
        <f>'02a - Stavební část_01'!M37</f>
        <v>0</v>
      </c>
      <c r="AZ108" s="138">
        <f>'02a - Stavební část_01'!H34</f>
        <v>0</v>
      </c>
      <c r="BA108" s="138">
        <f>'02a - Stavební část_01'!H35</f>
        <v>0</v>
      </c>
      <c r="BB108" s="138">
        <f>'02a - Stavební část_01'!H36</f>
        <v>0</v>
      </c>
      <c r="BC108" s="138">
        <f>'02a - Stavební část_01'!H37</f>
        <v>0</v>
      </c>
      <c r="BD108" s="140">
        <f>'02a - Stavební část_01'!H38</f>
        <v>0</v>
      </c>
      <c r="BT108" s="141" t="s">
        <v>102</v>
      </c>
      <c r="BV108" s="141" t="s">
        <v>84</v>
      </c>
      <c r="BW108" s="141" t="s">
        <v>142</v>
      </c>
      <c r="BX108" s="141" t="s">
        <v>141</v>
      </c>
    </row>
    <row r="109" s="6" customFormat="1" ht="16.5" customHeight="1">
      <c r="B109" s="131"/>
      <c r="C109" s="132"/>
      <c r="D109" s="132"/>
      <c r="E109" s="132"/>
      <c r="F109" s="132"/>
      <c r="G109" s="133" t="s">
        <v>128</v>
      </c>
      <c r="H109" s="133"/>
      <c r="I109" s="133"/>
      <c r="J109" s="133"/>
      <c r="K109" s="133"/>
      <c r="L109" s="132"/>
      <c r="M109" s="133" t="s">
        <v>105</v>
      </c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4">
        <f>ROUND(SUM(AG110:AG111),1)</f>
        <v>0</v>
      </c>
      <c r="AH109" s="132"/>
      <c r="AI109" s="132"/>
      <c r="AJ109" s="132"/>
      <c r="AK109" s="132"/>
      <c r="AL109" s="132"/>
      <c r="AM109" s="132"/>
      <c r="AN109" s="135">
        <f>SUM(AG109,AT109)</f>
        <v>0</v>
      </c>
      <c r="AO109" s="132"/>
      <c r="AP109" s="132"/>
      <c r="AQ109" s="136"/>
      <c r="AS109" s="137">
        <f>ROUND(SUM(AS110:AS111),1)</f>
        <v>0</v>
      </c>
      <c r="AT109" s="138">
        <f>ROUND(SUM(AV109:AW109),1)</f>
        <v>0</v>
      </c>
      <c r="AU109" s="139">
        <f>ROUND(SUM(AU110:AU111),5)</f>
        <v>0</v>
      </c>
      <c r="AV109" s="138">
        <f>ROUND(AZ109*L31,1)</f>
        <v>0</v>
      </c>
      <c r="AW109" s="138">
        <f>ROUND(BA109*L32,1)</f>
        <v>0</v>
      </c>
      <c r="AX109" s="138">
        <f>ROUND(BB109*L31,1)</f>
        <v>0</v>
      </c>
      <c r="AY109" s="138">
        <f>ROUND(BC109*L32,1)</f>
        <v>0</v>
      </c>
      <c r="AZ109" s="138">
        <f>ROUND(SUM(AZ110:AZ111),1)</f>
        <v>0</v>
      </c>
      <c r="BA109" s="138">
        <f>ROUND(SUM(BA110:BA111),1)</f>
        <v>0</v>
      </c>
      <c r="BB109" s="138">
        <f>ROUND(SUM(BB110:BB111),1)</f>
        <v>0</v>
      </c>
      <c r="BC109" s="138">
        <f>ROUND(SUM(BC110:BC111),1)</f>
        <v>0</v>
      </c>
      <c r="BD109" s="140">
        <f>ROUND(SUM(BD110:BD111),1)</f>
        <v>0</v>
      </c>
      <c r="BS109" s="141" t="s">
        <v>81</v>
      </c>
      <c r="BT109" s="141" t="s">
        <v>102</v>
      </c>
      <c r="BU109" s="141" t="s">
        <v>83</v>
      </c>
      <c r="BV109" s="141" t="s">
        <v>84</v>
      </c>
      <c r="BW109" s="141" t="s">
        <v>143</v>
      </c>
      <c r="BX109" s="141" t="s">
        <v>141</v>
      </c>
    </row>
    <row r="110" s="6" customFormat="1" ht="16.5" customHeight="1">
      <c r="A110" s="142" t="s">
        <v>99</v>
      </c>
      <c r="B110" s="131"/>
      <c r="C110" s="132"/>
      <c r="D110" s="132"/>
      <c r="E110" s="132"/>
      <c r="F110" s="132"/>
      <c r="G110" s="132"/>
      <c r="H110" s="133" t="s">
        <v>107</v>
      </c>
      <c r="I110" s="133"/>
      <c r="J110" s="133"/>
      <c r="K110" s="133"/>
      <c r="L110" s="133"/>
      <c r="M110" s="132"/>
      <c r="N110" s="133" t="s">
        <v>144</v>
      </c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5">
        <f>'01.1 - SO 02 Elektroinsta...'!M32</f>
        <v>0</v>
      </c>
      <c r="AH110" s="132"/>
      <c r="AI110" s="132"/>
      <c r="AJ110" s="132"/>
      <c r="AK110" s="132"/>
      <c r="AL110" s="132"/>
      <c r="AM110" s="132"/>
      <c r="AN110" s="135">
        <f>SUM(AG110,AT110)</f>
        <v>0</v>
      </c>
      <c r="AO110" s="132"/>
      <c r="AP110" s="132"/>
      <c r="AQ110" s="136"/>
      <c r="AS110" s="137">
        <f>'01.1 - SO 02 Elektroinsta...'!M30</f>
        <v>0</v>
      </c>
      <c r="AT110" s="138">
        <f>ROUND(SUM(AV110:AW110),1)</f>
        <v>0</v>
      </c>
      <c r="AU110" s="139">
        <f>'01.1 - SO 02 Elektroinsta...'!W122</f>
        <v>0</v>
      </c>
      <c r="AV110" s="138">
        <f>'01.1 - SO 02 Elektroinsta...'!M34</f>
        <v>0</v>
      </c>
      <c r="AW110" s="138">
        <f>'01.1 - SO 02 Elektroinsta...'!M35</f>
        <v>0</v>
      </c>
      <c r="AX110" s="138">
        <f>'01.1 - SO 02 Elektroinsta...'!M36</f>
        <v>0</v>
      </c>
      <c r="AY110" s="138">
        <f>'01.1 - SO 02 Elektroinsta...'!M37</f>
        <v>0</v>
      </c>
      <c r="AZ110" s="138">
        <f>'01.1 - SO 02 Elektroinsta...'!H34</f>
        <v>0</v>
      </c>
      <c r="BA110" s="138">
        <f>'01.1 - SO 02 Elektroinsta...'!H35</f>
        <v>0</v>
      </c>
      <c r="BB110" s="138">
        <f>'01.1 - SO 02 Elektroinsta...'!H36</f>
        <v>0</v>
      </c>
      <c r="BC110" s="138">
        <f>'01.1 - SO 02 Elektroinsta...'!H37</f>
        <v>0</v>
      </c>
      <c r="BD110" s="140">
        <f>'01.1 - SO 02 Elektroinsta...'!H38</f>
        <v>0</v>
      </c>
      <c r="BT110" s="141" t="s">
        <v>109</v>
      </c>
      <c r="BV110" s="141" t="s">
        <v>84</v>
      </c>
      <c r="BW110" s="141" t="s">
        <v>145</v>
      </c>
      <c r="BX110" s="141" t="s">
        <v>143</v>
      </c>
    </row>
    <row r="111" s="6" customFormat="1" ht="16.5" customHeight="1">
      <c r="A111" s="142" t="s">
        <v>99</v>
      </c>
      <c r="B111" s="131"/>
      <c r="C111" s="132"/>
      <c r="D111" s="132"/>
      <c r="E111" s="132"/>
      <c r="F111" s="132"/>
      <c r="G111" s="132"/>
      <c r="H111" s="133" t="s">
        <v>111</v>
      </c>
      <c r="I111" s="133"/>
      <c r="J111" s="133"/>
      <c r="K111" s="133"/>
      <c r="L111" s="133"/>
      <c r="M111" s="132"/>
      <c r="N111" s="133" t="s">
        <v>146</v>
      </c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5">
        <f>'02.1 - SO 02 Hromosvod'!M32</f>
        <v>0</v>
      </c>
      <c r="AH111" s="132"/>
      <c r="AI111" s="132"/>
      <c r="AJ111" s="132"/>
      <c r="AK111" s="132"/>
      <c r="AL111" s="132"/>
      <c r="AM111" s="132"/>
      <c r="AN111" s="135">
        <f>SUM(AG111,AT111)</f>
        <v>0</v>
      </c>
      <c r="AO111" s="132"/>
      <c r="AP111" s="132"/>
      <c r="AQ111" s="136"/>
      <c r="AS111" s="137">
        <f>'02.1 - SO 02 Hromosvod'!M30</f>
        <v>0</v>
      </c>
      <c r="AT111" s="138">
        <f>ROUND(SUM(AV111:AW111),1)</f>
        <v>0</v>
      </c>
      <c r="AU111" s="139">
        <f>'02.1 - SO 02 Hromosvod'!W122</f>
        <v>0</v>
      </c>
      <c r="AV111" s="138">
        <f>'02.1 - SO 02 Hromosvod'!M34</f>
        <v>0</v>
      </c>
      <c r="AW111" s="138">
        <f>'02.1 - SO 02 Hromosvod'!M35</f>
        <v>0</v>
      </c>
      <c r="AX111" s="138">
        <f>'02.1 - SO 02 Hromosvod'!M36</f>
        <v>0</v>
      </c>
      <c r="AY111" s="138">
        <f>'02.1 - SO 02 Hromosvod'!M37</f>
        <v>0</v>
      </c>
      <c r="AZ111" s="138">
        <f>'02.1 - SO 02 Hromosvod'!H34</f>
        <v>0</v>
      </c>
      <c r="BA111" s="138">
        <f>'02.1 - SO 02 Hromosvod'!H35</f>
        <v>0</v>
      </c>
      <c r="BB111" s="138">
        <f>'02.1 - SO 02 Hromosvod'!H36</f>
        <v>0</v>
      </c>
      <c r="BC111" s="138">
        <f>'02.1 - SO 02 Hromosvod'!H37</f>
        <v>0</v>
      </c>
      <c r="BD111" s="140">
        <f>'02.1 - SO 02 Hromosvod'!H38</f>
        <v>0</v>
      </c>
      <c r="BT111" s="141" t="s">
        <v>109</v>
      </c>
      <c r="BV111" s="141" t="s">
        <v>84</v>
      </c>
      <c r="BW111" s="141" t="s">
        <v>147</v>
      </c>
      <c r="BX111" s="141" t="s">
        <v>143</v>
      </c>
    </row>
    <row r="112" s="6" customFormat="1" ht="16.5" customHeight="1">
      <c r="A112" s="142" t="s">
        <v>99</v>
      </c>
      <c r="B112" s="131"/>
      <c r="C112" s="132"/>
      <c r="D112" s="132"/>
      <c r="E112" s="132"/>
      <c r="F112" s="132"/>
      <c r="G112" s="133" t="s">
        <v>130</v>
      </c>
      <c r="H112" s="133"/>
      <c r="I112" s="133"/>
      <c r="J112" s="133"/>
      <c r="K112" s="133"/>
      <c r="L112" s="132"/>
      <c r="M112" s="133" t="s">
        <v>115</v>
      </c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5">
        <f>'02c - ZTI_01'!M32</f>
        <v>0</v>
      </c>
      <c r="AH112" s="132"/>
      <c r="AI112" s="132"/>
      <c r="AJ112" s="132"/>
      <c r="AK112" s="132"/>
      <c r="AL112" s="132"/>
      <c r="AM112" s="132"/>
      <c r="AN112" s="135">
        <f>SUM(AG112,AT112)</f>
        <v>0</v>
      </c>
      <c r="AO112" s="132"/>
      <c r="AP112" s="132"/>
      <c r="AQ112" s="136"/>
      <c r="AS112" s="137">
        <f>'02c - ZTI_01'!M30</f>
        <v>0</v>
      </c>
      <c r="AT112" s="138">
        <f>ROUND(SUM(AV112:AW112),1)</f>
        <v>0</v>
      </c>
      <c r="AU112" s="139">
        <f>'02c - ZTI_01'!W127</f>
        <v>0</v>
      </c>
      <c r="AV112" s="138">
        <f>'02c - ZTI_01'!M34</f>
        <v>0</v>
      </c>
      <c r="AW112" s="138">
        <f>'02c - ZTI_01'!M35</f>
        <v>0</v>
      </c>
      <c r="AX112" s="138">
        <f>'02c - ZTI_01'!M36</f>
        <v>0</v>
      </c>
      <c r="AY112" s="138">
        <f>'02c - ZTI_01'!M37</f>
        <v>0</v>
      </c>
      <c r="AZ112" s="138">
        <f>'02c - ZTI_01'!H34</f>
        <v>0</v>
      </c>
      <c r="BA112" s="138">
        <f>'02c - ZTI_01'!H35</f>
        <v>0</v>
      </c>
      <c r="BB112" s="138">
        <f>'02c - ZTI_01'!H36</f>
        <v>0</v>
      </c>
      <c r="BC112" s="138">
        <f>'02c - ZTI_01'!H37</f>
        <v>0</v>
      </c>
      <c r="BD112" s="140">
        <f>'02c - ZTI_01'!H38</f>
        <v>0</v>
      </c>
      <c r="BT112" s="141" t="s">
        <v>102</v>
      </c>
      <c r="BV112" s="141" t="s">
        <v>84</v>
      </c>
      <c r="BW112" s="141" t="s">
        <v>148</v>
      </c>
      <c r="BX112" s="141" t="s">
        <v>141</v>
      </c>
    </row>
    <row r="113" s="6" customFormat="1" ht="16.5" customHeight="1">
      <c r="B113" s="131"/>
      <c r="C113" s="132"/>
      <c r="D113" s="132"/>
      <c r="E113" s="132"/>
      <c r="F113" s="133" t="s">
        <v>117</v>
      </c>
      <c r="G113" s="133"/>
      <c r="H113" s="133"/>
      <c r="I113" s="133"/>
      <c r="J113" s="133"/>
      <c r="K113" s="132"/>
      <c r="L113" s="133" t="s">
        <v>132</v>
      </c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4">
        <f>ROUND(AG114,1)</f>
        <v>0</v>
      </c>
      <c r="AH113" s="132"/>
      <c r="AI113" s="132"/>
      <c r="AJ113" s="132"/>
      <c r="AK113" s="132"/>
      <c r="AL113" s="132"/>
      <c r="AM113" s="132"/>
      <c r="AN113" s="135">
        <f>SUM(AG113,AT113)</f>
        <v>0</v>
      </c>
      <c r="AO113" s="132"/>
      <c r="AP113" s="132"/>
      <c r="AQ113" s="136"/>
      <c r="AS113" s="137">
        <f>ROUND(AS114,1)</f>
        <v>0</v>
      </c>
      <c r="AT113" s="138">
        <f>ROUND(SUM(AV113:AW113),1)</f>
        <v>0</v>
      </c>
      <c r="AU113" s="139">
        <f>ROUND(AU114,5)</f>
        <v>0</v>
      </c>
      <c r="AV113" s="138">
        <f>ROUND(AZ113*L31,1)</f>
        <v>0</v>
      </c>
      <c r="AW113" s="138">
        <f>ROUND(BA113*L32,1)</f>
        <v>0</v>
      </c>
      <c r="AX113" s="138">
        <f>ROUND(BB113*L31,1)</f>
        <v>0</v>
      </c>
      <c r="AY113" s="138">
        <f>ROUND(BC113*L32,1)</f>
        <v>0</v>
      </c>
      <c r="AZ113" s="138">
        <f>ROUND(AZ114,1)</f>
        <v>0</v>
      </c>
      <c r="BA113" s="138">
        <f>ROUND(BA114,1)</f>
        <v>0</v>
      </c>
      <c r="BB113" s="138">
        <f>ROUND(BB114,1)</f>
        <v>0</v>
      </c>
      <c r="BC113" s="138">
        <f>ROUND(BC114,1)</f>
        <v>0</v>
      </c>
      <c r="BD113" s="140">
        <f>ROUND(BD114,1)</f>
        <v>0</v>
      </c>
      <c r="BS113" s="141" t="s">
        <v>81</v>
      </c>
      <c r="BT113" s="141" t="s">
        <v>97</v>
      </c>
      <c r="BU113" s="141" t="s">
        <v>83</v>
      </c>
      <c r="BV113" s="141" t="s">
        <v>84</v>
      </c>
      <c r="BW113" s="141" t="s">
        <v>149</v>
      </c>
      <c r="BX113" s="141" t="s">
        <v>140</v>
      </c>
    </row>
    <row r="114" s="6" customFormat="1" ht="16.5" customHeight="1">
      <c r="A114" s="142" t="s">
        <v>99</v>
      </c>
      <c r="B114" s="131"/>
      <c r="C114" s="132"/>
      <c r="D114" s="132"/>
      <c r="E114" s="132"/>
      <c r="F114" s="132"/>
      <c r="G114" s="133" t="s">
        <v>150</v>
      </c>
      <c r="H114" s="133"/>
      <c r="I114" s="133"/>
      <c r="J114" s="133"/>
      <c r="K114" s="133"/>
      <c r="L114" s="132"/>
      <c r="M114" s="133" t="s">
        <v>118</v>
      </c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5">
        <f>'02d - Technologie hrazení...'!M32</f>
        <v>0</v>
      </c>
      <c r="AH114" s="132"/>
      <c r="AI114" s="132"/>
      <c r="AJ114" s="132"/>
      <c r="AK114" s="132"/>
      <c r="AL114" s="132"/>
      <c r="AM114" s="132"/>
      <c r="AN114" s="135">
        <f>SUM(AG114,AT114)</f>
        <v>0</v>
      </c>
      <c r="AO114" s="132"/>
      <c r="AP114" s="132"/>
      <c r="AQ114" s="136"/>
      <c r="AS114" s="143">
        <f>'02d - Technologie hrazení...'!M30</f>
        <v>0</v>
      </c>
      <c r="AT114" s="144">
        <f>ROUND(SUM(AV114:AW114),1)</f>
        <v>0</v>
      </c>
      <c r="AU114" s="145">
        <f>'02d - Technologie hrazení...'!W127</f>
        <v>0</v>
      </c>
      <c r="AV114" s="144">
        <f>'02d - Technologie hrazení...'!M34</f>
        <v>0</v>
      </c>
      <c r="AW114" s="144">
        <f>'02d - Technologie hrazení...'!M35</f>
        <v>0</v>
      </c>
      <c r="AX114" s="144">
        <f>'02d - Technologie hrazení...'!M36</f>
        <v>0</v>
      </c>
      <c r="AY114" s="144">
        <f>'02d - Technologie hrazení...'!M37</f>
        <v>0</v>
      </c>
      <c r="AZ114" s="144">
        <f>'02d - Technologie hrazení...'!H34</f>
        <v>0</v>
      </c>
      <c r="BA114" s="144">
        <f>'02d - Technologie hrazení...'!H35</f>
        <v>0</v>
      </c>
      <c r="BB114" s="144">
        <f>'02d - Technologie hrazení...'!H36</f>
        <v>0</v>
      </c>
      <c r="BC114" s="144">
        <f>'02d - Technologie hrazení...'!H37</f>
        <v>0</v>
      </c>
      <c r="BD114" s="146">
        <f>'02d - Technologie hrazení...'!H38</f>
        <v>0</v>
      </c>
      <c r="BT114" s="141" t="s">
        <v>102</v>
      </c>
      <c r="BV114" s="141" t="s">
        <v>84</v>
      </c>
      <c r="BW114" s="141" t="s">
        <v>151</v>
      </c>
      <c r="BX114" s="141" t="s">
        <v>149</v>
      </c>
    </row>
    <row r="115">
      <c r="B115" s="2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28"/>
    </row>
    <row r="116" s="1" customFormat="1" ht="30" customHeight="1">
      <c r="B116" s="45"/>
      <c r="C116" s="109" t="s">
        <v>152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112">
        <f>ROUND(SUM(AG117:AG120),1)</f>
        <v>0</v>
      </c>
      <c r="AH116" s="112"/>
      <c r="AI116" s="112"/>
      <c r="AJ116" s="112"/>
      <c r="AK116" s="112"/>
      <c r="AL116" s="112"/>
      <c r="AM116" s="112"/>
      <c r="AN116" s="112">
        <f>ROUND(SUM(AN117:AN120),1)</f>
        <v>0</v>
      </c>
      <c r="AO116" s="112"/>
      <c r="AP116" s="112"/>
      <c r="AQ116" s="47"/>
      <c r="AS116" s="105" t="s">
        <v>153</v>
      </c>
      <c r="AT116" s="106" t="s">
        <v>154</v>
      </c>
      <c r="AU116" s="106" t="s">
        <v>46</v>
      </c>
      <c r="AV116" s="107" t="s">
        <v>69</v>
      </c>
    </row>
    <row r="117" s="1" customFormat="1" ht="19.92" customHeight="1">
      <c r="B117" s="45"/>
      <c r="C117" s="46"/>
      <c r="D117" s="147" t="s">
        <v>155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148">
        <f>ROUND(AG87*AS117,1)</f>
        <v>0</v>
      </c>
      <c r="AH117" s="135"/>
      <c r="AI117" s="135"/>
      <c r="AJ117" s="135"/>
      <c r="AK117" s="135"/>
      <c r="AL117" s="135"/>
      <c r="AM117" s="135"/>
      <c r="AN117" s="135">
        <f>ROUND(AG117+AV117,1)</f>
        <v>0</v>
      </c>
      <c r="AO117" s="135"/>
      <c r="AP117" s="135"/>
      <c r="AQ117" s="47"/>
      <c r="AS117" s="149">
        <v>0</v>
      </c>
      <c r="AT117" s="150" t="s">
        <v>156</v>
      </c>
      <c r="AU117" s="150" t="s">
        <v>47</v>
      </c>
      <c r="AV117" s="151">
        <f>ROUND(IF(AU117="základní",AG117*L31,IF(AU117="snížená",AG117*L32,0)),1)</f>
        <v>0</v>
      </c>
      <c r="BV117" s="21" t="s">
        <v>157</v>
      </c>
      <c r="BY117" s="152">
        <f>IF(AU117="základní",AV117,0)</f>
        <v>0</v>
      </c>
      <c r="BZ117" s="152">
        <f>IF(AU117="snížená",AV117,0)</f>
        <v>0</v>
      </c>
      <c r="CA117" s="152">
        <v>0</v>
      </c>
      <c r="CB117" s="152">
        <v>0</v>
      </c>
      <c r="CC117" s="152">
        <v>0</v>
      </c>
      <c r="CD117" s="152">
        <f>IF(AU117="základní",AG117,0)</f>
        <v>0</v>
      </c>
      <c r="CE117" s="152">
        <f>IF(AU117="snížená",AG117,0)</f>
        <v>0</v>
      </c>
      <c r="CF117" s="152">
        <f>IF(AU117="zákl. přenesená",AG117,0)</f>
        <v>0</v>
      </c>
      <c r="CG117" s="152">
        <f>IF(AU117="sníž. přenesená",AG117,0)</f>
        <v>0</v>
      </c>
      <c r="CH117" s="152">
        <f>IF(AU117="nulová",AG117,0)</f>
        <v>0</v>
      </c>
      <c r="CI117" s="21">
        <f>IF(AU117="základní",1,IF(AU117="snížená",2,IF(AU117="zákl. přenesená",4,IF(AU117="sníž. přenesená",5,3))))</f>
        <v>1</v>
      </c>
      <c r="CJ117" s="21">
        <f>IF(AT117="stavební čast",1,IF(88117="investiční čast",2,3))</f>
        <v>1</v>
      </c>
      <c r="CK117" s="21" t="str">
        <f>IF(D117="Vyplň vlastní","","x")</f>
        <v>x</v>
      </c>
    </row>
    <row r="118" s="1" customFormat="1" ht="19.92" customHeight="1">
      <c r="B118" s="45"/>
      <c r="C118" s="46"/>
      <c r="D118" s="153" t="s">
        <v>158</v>
      </c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46"/>
      <c r="AD118" s="46"/>
      <c r="AE118" s="46"/>
      <c r="AF118" s="46"/>
      <c r="AG118" s="148">
        <f>AG87*AS118</f>
        <v>0</v>
      </c>
      <c r="AH118" s="135"/>
      <c r="AI118" s="135"/>
      <c r="AJ118" s="135"/>
      <c r="AK118" s="135"/>
      <c r="AL118" s="135"/>
      <c r="AM118" s="135"/>
      <c r="AN118" s="135">
        <f>AG118+AV118</f>
        <v>0</v>
      </c>
      <c r="AO118" s="135"/>
      <c r="AP118" s="135"/>
      <c r="AQ118" s="47"/>
      <c r="AS118" s="154">
        <v>0</v>
      </c>
      <c r="AT118" s="155" t="s">
        <v>156</v>
      </c>
      <c r="AU118" s="155" t="s">
        <v>47</v>
      </c>
      <c r="AV118" s="140">
        <f>ROUND(IF(AU118="nulová",0,IF(OR(AU118="základní",AU118="zákl. přenesená"),AG118*L31,AG118*L32)),1)</f>
        <v>0</v>
      </c>
      <c r="BV118" s="21" t="s">
        <v>159</v>
      </c>
      <c r="BY118" s="152">
        <f>IF(AU118="základní",AV118,0)</f>
        <v>0</v>
      </c>
      <c r="BZ118" s="152">
        <f>IF(AU118="snížená",AV118,0)</f>
        <v>0</v>
      </c>
      <c r="CA118" s="152">
        <f>IF(AU118="zákl. přenesená",AV118,0)</f>
        <v>0</v>
      </c>
      <c r="CB118" s="152">
        <f>IF(AU118="sníž. přenesená",AV118,0)</f>
        <v>0</v>
      </c>
      <c r="CC118" s="152">
        <f>IF(AU118="nulová",AV118,0)</f>
        <v>0</v>
      </c>
      <c r="CD118" s="152">
        <f>IF(AU118="základní",AG118,0)</f>
        <v>0</v>
      </c>
      <c r="CE118" s="152">
        <f>IF(AU118="snížená",AG118,0)</f>
        <v>0</v>
      </c>
      <c r="CF118" s="152">
        <f>IF(AU118="zákl. přenesená",AG118,0)</f>
        <v>0</v>
      </c>
      <c r="CG118" s="152">
        <f>IF(AU118="sníž. přenesená",AG118,0)</f>
        <v>0</v>
      </c>
      <c r="CH118" s="152">
        <f>IF(AU118="nulová",AG118,0)</f>
        <v>0</v>
      </c>
      <c r="CI118" s="21">
        <f>IF(AU118="základní",1,IF(AU118="snížená",2,IF(AU118="zákl. přenesená",4,IF(AU118="sníž. přenesená",5,3))))</f>
        <v>1</v>
      </c>
      <c r="CJ118" s="21">
        <f>IF(AT118="stavební čast",1,IF(88118="investiční čast",2,3))</f>
        <v>1</v>
      </c>
      <c r="CK118" s="21" t="str">
        <f>IF(D118="Vyplň vlastní","","x")</f>
        <v/>
      </c>
    </row>
    <row r="119" s="1" customFormat="1" ht="19.92" customHeight="1">
      <c r="B119" s="45"/>
      <c r="C119" s="46"/>
      <c r="D119" s="153" t="s">
        <v>158</v>
      </c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46"/>
      <c r="AD119" s="46"/>
      <c r="AE119" s="46"/>
      <c r="AF119" s="46"/>
      <c r="AG119" s="148">
        <f>AG87*AS119</f>
        <v>0</v>
      </c>
      <c r="AH119" s="135"/>
      <c r="AI119" s="135"/>
      <c r="AJ119" s="135"/>
      <c r="AK119" s="135"/>
      <c r="AL119" s="135"/>
      <c r="AM119" s="135"/>
      <c r="AN119" s="135">
        <f>AG119+AV119</f>
        <v>0</v>
      </c>
      <c r="AO119" s="135"/>
      <c r="AP119" s="135"/>
      <c r="AQ119" s="47"/>
      <c r="AS119" s="154">
        <v>0</v>
      </c>
      <c r="AT119" s="155" t="s">
        <v>156</v>
      </c>
      <c r="AU119" s="155" t="s">
        <v>47</v>
      </c>
      <c r="AV119" s="140">
        <f>ROUND(IF(AU119="nulová",0,IF(OR(AU119="základní",AU119="zákl. přenesená"),AG119*L31,AG119*L32)),1)</f>
        <v>0</v>
      </c>
      <c r="BV119" s="21" t="s">
        <v>159</v>
      </c>
      <c r="BY119" s="152">
        <f>IF(AU119="základní",AV119,0)</f>
        <v>0</v>
      </c>
      <c r="BZ119" s="152">
        <f>IF(AU119="snížená",AV119,0)</f>
        <v>0</v>
      </c>
      <c r="CA119" s="152">
        <f>IF(AU119="zákl. přenesená",AV119,0)</f>
        <v>0</v>
      </c>
      <c r="CB119" s="152">
        <f>IF(AU119="sníž. přenesená",AV119,0)</f>
        <v>0</v>
      </c>
      <c r="CC119" s="152">
        <f>IF(AU119="nulová",AV119,0)</f>
        <v>0</v>
      </c>
      <c r="CD119" s="152">
        <f>IF(AU119="základní",AG119,0)</f>
        <v>0</v>
      </c>
      <c r="CE119" s="152">
        <f>IF(AU119="snížená",AG119,0)</f>
        <v>0</v>
      </c>
      <c r="CF119" s="152">
        <f>IF(AU119="zákl. přenesená",AG119,0)</f>
        <v>0</v>
      </c>
      <c r="CG119" s="152">
        <f>IF(AU119="sníž. přenesená",AG119,0)</f>
        <v>0</v>
      </c>
      <c r="CH119" s="152">
        <f>IF(AU119="nulová",AG119,0)</f>
        <v>0</v>
      </c>
      <c r="CI119" s="21">
        <f>IF(AU119="základní",1,IF(AU119="snížená",2,IF(AU119="zákl. přenesená",4,IF(AU119="sníž. přenesená",5,3))))</f>
        <v>1</v>
      </c>
      <c r="CJ119" s="21">
        <f>IF(AT119="stavební čast",1,IF(88119="investiční čast",2,3))</f>
        <v>1</v>
      </c>
      <c r="CK119" s="21" t="str">
        <f>IF(D119="Vyplň vlastní","","x")</f>
        <v/>
      </c>
    </row>
    <row r="120" s="1" customFormat="1" ht="19.92" customHeight="1">
      <c r="B120" s="45"/>
      <c r="C120" s="46"/>
      <c r="D120" s="153" t="s">
        <v>158</v>
      </c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46"/>
      <c r="AD120" s="46"/>
      <c r="AE120" s="46"/>
      <c r="AF120" s="46"/>
      <c r="AG120" s="148">
        <f>AG87*AS120</f>
        <v>0</v>
      </c>
      <c r="AH120" s="135"/>
      <c r="AI120" s="135"/>
      <c r="AJ120" s="135"/>
      <c r="AK120" s="135"/>
      <c r="AL120" s="135"/>
      <c r="AM120" s="135"/>
      <c r="AN120" s="135">
        <f>AG120+AV120</f>
        <v>0</v>
      </c>
      <c r="AO120" s="135"/>
      <c r="AP120" s="135"/>
      <c r="AQ120" s="47"/>
      <c r="AS120" s="156">
        <v>0</v>
      </c>
      <c r="AT120" s="157" t="s">
        <v>156</v>
      </c>
      <c r="AU120" s="157" t="s">
        <v>47</v>
      </c>
      <c r="AV120" s="146">
        <f>ROUND(IF(AU120="nulová",0,IF(OR(AU120="základní",AU120="zákl. přenesená"),AG120*L31,AG120*L32)),1)</f>
        <v>0</v>
      </c>
      <c r="BV120" s="21" t="s">
        <v>159</v>
      </c>
      <c r="BY120" s="152">
        <f>IF(AU120="základní",AV120,0)</f>
        <v>0</v>
      </c>
      <c r="BZ120" s="152">
        <f>IF(AU120="snížená",AV120,0)</f>
        <v>0</v>
      </c>
      <c r="CA120" s="152">
        <f>IF(AU120="zákl. přenesená",AV120,0)</f>
        <v>0</v>
      </c>
      <c r="CB120" s="152">
        <f>IF(AU120="sníž. přenesená",AV120,0)</f>
        <v>0</v>
      </c>
      <c r="CC120" s="152">
        <f>IF(AU120="nulová",AV120,0)</f>
        <v>0</v>
      </c>
      <c r="CD120" s="152">
        <f>IF(AU120="základní",AG120,0)</f>
        <v>0</v>
      </c>
      <c r="CE120" s="152">
        <f>IF(AU120="snížená",AG120,0)</f>
        <v>0</v>
      </c>
      <c r="CF120" s="152">
        <f>IF(AU120="zákl. přenesená",AG120,0)</f>
        <v>0</v>
      </c>
      <c r="CG120" s="152">
        <f>IF(AU120="sníž. přenesená",AG120,0)</f>
        <v>0</v>
      </c>
      <c r="CH120" s="152">
        <f>IF(AU120="nulová",AG120,0)</f>
        <v>0</v>
      </c>
      <c r="CI120" s="21">
        <f>IF(AU120="základní",1,IF(AU120="snížená",2,IF(AU120="zákl. přenesená",4,IF(AU120="sníž. přenesená",5,3))))</f>
        <v>1</v>
      </c>
      <c r="CJ120" s="21">
        <f>IF(AT120="stavební čast",1,IF(88120="investiční čast",2,3))</f>
        <v>1</v>
      </c>
      <c r="CK120" s="21" t="str">
        <f>IF(D120="Vyplň vlastní","","x")</f>
        <v/>
      </c>
    </row>
    <row r="121" s="1" customFormat="1" ht="10.8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7"/>
    </row>
    <row r="122" s="1" customFormat="1" ht="30" customHeight="1">
      <c r="B122" s="45"/>
      <c r="C122" s="158" t="s">
        <v>160</v>
      </c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60">
        <f>ROUND(AG87+AG116,1)</f>
        <v>0</v>
      </c>
      <c r="AH122" s="160"/>
      <c r="AI122" s="160"/>
      <c r="AJ122" s="160"/>
      <c r="AK122" s="160"/>
      <c r="AL122" s="160"/>
      <c r="AM122" s="160"/>
      <c r="AN122" s="160">
        <f>AN87+AN116</f>
        <v>0</v>
      </c>
      <c r="AO122" s="160"/>
      <c r="AP122" s="160"/>
      <c r="AQ122" s="47"/>
    </row>
    <row r="123" s="1" customFormat="1" ht="6.96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6"/>
    </row>
  </sheetData>
  <sheetProtection sheet="1" formatColumns="0" formatRows="0" objects="1" scenarios="1" spinCount="10" saltValue="sv7u/F+lK3sQMKrkoJG8TYxmxiEkMk/z8eKsk8dqvd37UH1EX18PrzmieV7oJ7BC/iDTlQL+y77eiEG97gwqhQ==" hashValue="iuWnMzRVa9AATo/kpzUYqt5eMS+vr5V4BbfOhFoXLyLktNiP0nuAFv9a70oeJ6wHL8Oac0NcJliYARrbuoB6IA==" algorithmName="SHA-512" password="CC35"/>
  <mergeCells count="162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N106:AP106"/>
    <mergeCell ref="AN105:AP105"/>
    <mergeCell ref="AN107:AP107"/>
    <mergeCell ref="AN108:AP108"/>
    <mergeCell ref="AN109:AP109"/>
    <mergeCell ref="AN110:AP110"/>
    <mergeCell ref="AN111:AP111"/>
    <mergeCell ref="AN112:AP112"/>
    <mergeCell ref="AN113:AP113"/>
    <mergeCell ref="AN114:AP114"/>
    <mergeCell ref="AN117:AP117"/>
    <mergeCell ref="AN118:AP118"/>
    <mergeCell ref="AN119:AP119"/>
    <mergeCell ref="AN120:AP120"/>
    <mergeCell ref="AN116:AP116"/>
    <mergeCell ref="AN122:AP122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G104:K104"/>
    <mergeCell ref="F103:J103"/>
    <mergeCell ref="D105:H105"/>
    <mergeCell ref="E106:I106"/>
    <mergeCell ref="F107:J107"/>
    <mergeCell ref="G108:K108"/>
    <mergeCell ref="G109:K109"/>
    <mergeCell ref="H110:L110"/>
    <mergeCell ref="H111:L111"/>
    <mergeCell ref="G112:K112"/>
    <mergeCell ref="F113:J113"/>
    <mergeCell ref="G114:K114"/>
    <mergeCell ref="AM82:AP82"/>
    <mergeCell ref="AS82:AT84"/>
    <mergeCell ref="AM83:AP83"/>
    <mergeCell ref="AN85:AP85"/>
    <mergeCell ref="M101:AF101"/>
    <mergeCell ref="M100:AF100"/>
    <mergeCell ref="M102:AF102"/>
    <mergeCell ref="L103:AF103"/>
    <mergeCell ref="M104:AF104"/>
    <mergeCell ref="J105:AF105"/>
    <mergeCell ref="K106:AF106"/>
    <mergeCell ref="L107:AF107"/>
    <mergeCell ref="M108:AF108"/>
    <mergeCell ref="M109:AF109"/>
    <mergeCell ref="N110:AF110"/>
    <mergeCell ref="N111:AF111"/>
    <mergeCell ref="M112:AF112"/>
    <mergeCell ref="L113:AF113"/>
    <mergeCell ref="M114:AF114"/>
    <mergeCell ref="AG117:AM117"/>
    <mergeCell ref="AG114:AM114"/>
    <mergeCell ref="D118:AB118"/>
    <mergeCell ref="AG118:AM118"/>
    <mergeCell ref="D119:AB119"/>
    <mergeCell ref="AG119:AM119"/>
    <mergeCell ref="D120:AB120"/>
    <mergeCell ref="AG120:AM120"/>
    <mergeCell ref="AG116:AM116"/>
    <mergeCell ref="AN89:AP89"/>
    <mergeCell ref="AN88:AP88"/>
    <mergeCell ref="AG88:AM88"/>
    <mergeCell ref="AG89:AM89"/>
    <mergeCell ref="AG90:AM90"/>
    <mergeCell ref="AG91:AM91"/>
    <mergeCell ref="AG92:AM92"/>
    <mergeCell ref="AG93:AM93"/>
    <mergeCell ref="AG94:AM94"/>
    <mergeCell ref="AG95:AM95"/>
    <mergeCell ref="AG96:AM96"/>
    <mergeCell ref="AG97:AM97"/>
    <mergeCell ref="AG98:AM98"/>
    <mergeCell ref="AG87:AM87"/>
    <mergeCell ref="AN87:AP87"/>
    <mergeCell ref="C85:G85"/>
    <mergeCell ref="I85:AF85"/>
    <mergeCell ref="AG85:AM85"/>
    <mergeCell ref="J88:AF88"/>
    <mergeCell ref="K89:AF89"/>
    <mergeCell ref="L90:AF90"/>
    <mergeCell ref="M91:AF91"/>
    <mergeCell ref="M92:AF92"/>
    <mergeCell ref="N93:AF93"/>
    <mergeCell ref="N94:AF94"/>
    <mergeCell ref="M95:AF95"/>
    <mergeCell ref="L96:AF96"/>
    <mergeCell ref="M97:AF97"/>
    <mergeCell ref="K98:AF98"/>
    <mergeCell ref="L99:AF99"/>
    <mergeCell ref="D88:H88"/>
    <mergeCell ref="H94:L94"/>
    <mergeCell ref="E89:I89"/>
    <mergeCell ref="F90:J90"/>
    <mergeCell ref="G91:K91"/>
    <mergeCell ref="G92:K92"/>
    <mergeCell ref="H93:L93"/>
    <mergeCell ref="G95:K95"/>
    <mergeCell ref="F96:J96"/>
    <mergeCell ref="G97:K97"/>
    <mergeCell ref="E98:I98"/>
    <mergeCell ref="F99:J99"/>
    <mergeCell ref="G100:K100"/>
    <mergeCell ref="G101:K101"/>
    <mergeCell ref="G102:K102"/>
    <mergeCell ref="AN90:AP90"/>
    <mergeCell ref="AN95:AP95"/>
    <mergeCell ref="AN93:AP93"/>
    <mergeCell ref="AN91:AP91"/>
    <mergeCell ref="AN92:AP92"/>
    <mergeCell ref="AN94:AP94"/>
    <mergeCell ref="AN96:AP96"/>
    <mergeCell ref="AN97:AP97"/>
    <mergeCell ref="AN98:AP98"/>
    <mergeCell ref="AN99:AP99"/>
    <mergeCell ref="AN100:AP100"/>
    <mergeCell ref="AN101:AP101"/>
    <mergeCell ref="AN102:AP102"/>
    <mergeCell ref="AN103:AP103"/>
    <mergeCell ref="AN104:AP104"/>
    <mergeCell ref="AG99:AM99"/>
    <mergeCell ref="AG100:AM100"/>
    <mergeCell ref="AG101:AM101"/>
    <mergeCell ref="AG102:AM102"/>
    <mergeCell ref="AG103:AM103"/>
    <mergeCell ref="AG104:AM104"/>
    <mergeCell ref="AG105:AM105"/>
    <mergeCell ref="AG106:AM106"/>
    <mergeCell ref="AG107:AM107"/>
    <mergeCell ref="AG108:AM108"/>
    <mergeCell ref="AG109:AM109"/>
    <mergeCell ref="AG110:AM110"/>
    <mergeCell ref="AG111:AM111"/>
    <mergeCell ref="AG112:AM112"/>
    <mergeCell ref="AG113:AM113"/>
    <mergeCell ref="AG122:AM122"/>
  </mergeCells>
  <dataValidations count="2">
    <dataValidation type="list" allowBlank="1" showInputMessage="1" showErrorMessage="1" error="Povoleny jsou hodnoty základní, snížená, zákl. přenesená, sníž. přenesená, nulová." sqref="AU117:AU12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17:AT121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91" location="'01a - Stavební část'!C2" display="/"/>
    <hyperlink ref="A93" location="'01.1 - SO 01 Elektroinsta...'!C2" display="/"/>
    <hyperlink ref="A94" location="'02.1 - SO 01 Hromosvod'!C2" display="/"/>
    <hyperlink ref="A95" location="'01c - ZTI'!C2" display="/"/>
    <hyperlink ref="A97" location="'01d - Technologie hrazení...'!C2" display="/"/>
    <hyperlink ref="A100" location="'02a - Stavební část'!C2" display="/"/>
    <hyperlink ref="A101" location="'02b - Elektroinstalace'!C2" display="/"/>
    <hyperlink ref="A102" location="'02c - ZTI'!C2" display="/"/>
    <hyperlink ref="A104" location="'B1 - Technologie dojírny'!C2" display="/"/>
    <hyperlink ref="A108" location="'02a - Stavební část_01'!C2" display="/"/>
    <hyperlink ref="A110" location="'01.1 - SO 02 Elektroinsta...'!C2" display="/"/>
    <hyperlink ref="A111" location="'02.1 - SO 02 Hromosvod'!C2" display="/"/>
    <hyperlink ref="A112" location="'02c - ZTI_01'!C2" display="/"/>
    <hyperlink ref="A114" location="'02d - Technologie hrazení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136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1315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1731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N93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(SUM(BE93:BE100)+SUM(BE120:BE129))</f>
        <v>0</v>
      </c>
      <c r="I34" s="46"/>
      <c r="J34" s="46"/>
      <c r="K34" s="46"/>
      <c r="L34" s="46"/>
      <c r="M34" s="170">
        <f>ROUND((SUM(BE93:BE100)+SUM(BE120:BE129)),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(SUM(BF93:BF100)+SUM(BF120:BF129))</f>
        <v>0</v>
      </c>
      <c r="I35" s="46"/>
      <c r="J35" s="46"/>
      <c r="K35" s="46"/>
      <c r="L35" s="46"/>
      <c r="M35" s="170">
        <f>ROUND((SUM(BF93:BF100)+SUM(BF120:BF129)),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(SUM(BG93:BG100)+SUM(BG120:BG129))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(SUM(BH93:BH100)+SUM(BH120:BH129))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(SUM(BI93:BI100)+SUM(BI120:BI129))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1315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B1 - Technologie dojírny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N120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1732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N121</f>
        <v>0</v>
      </c>
      <c r="O91" s="185"/>
      <c r="P91" s="185"/>
      <c r="Q91" s="185"/>
      <c r="R91" s="188"/>
      <c r="T91" s="189"/>
      <c r="U91" s="189"/>
    </row>
    <row r="92" s="1" customFormat="1" ht="21.84" customHeight="1"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7"/>
      <c r="T92" s="179"/>
      <c r="U92" s="179"/>
    </row>
    <row r="93" s="1" customFormat="1" ht="29.28" customHeight="1">
      <c r="B93" s="45"/>
      <c r="C93" s="182" t="s">
        <v>207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183">
        <f>ROUND(N94+N95+N96+N97+N98+N99,1)</f>
        <v>0</v>
      </c>
      <c r="O93" s="193"/>
      <c r="P93" s="193"/>
      <c r="Q93" s="193"/>
      <c r="R93" s="47"/>
      <c r="T93" s="194"/>
      <c r="U93" s="195" t="s">
        <v>46</v>
      </c>
    </row>
    <row r="94" s="1" customFormat="1" ht="18" customHeight="1">
      <c r="B94" s="45"/>
      <c r="C94" s="46"/>
      <c r="D94" s="153" t="s">
        <v>208</v>
      </c>
      <c r="E94" s="147"/>
      <c r="F94" s="147"/>
      <c r="G94" s="147"/>
      <c r="H94" s="147"/>
      <c r="I94" s="46"/>
      <c r="J94" s="46"/>
      <c r="K94" s="46"/>
      <c r="L94" s="46"/>
      <c r="M94" s="46"/>
      <c r="N94" s="148">
        <f>ROUND(N90*T94,1)</f>
        <v>0</v>
      </c>
      <c r="O94" s="135"/>
      <c r="P94" s="135"/>
      <c r="Q94" s="135"/>
      <c r="R94" s="47"/>
      <c r="S94" s="196"/>
      <c r="T94" s="197"/>
      <c r="U94" s="198" t="s">
        <v>50</v>
      </c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9" t="s">
        <v>209</v>
      </c>
      <c r="AZ94" s="196"/>
      <c r="BA94" s="196"/>
      <c r="BB94" s="196"/>
      <c r="BC94" s="196"/>
      <c r="BD94" s="196"/>
      <c r="BE94" s="200">
        <f>IF(U94="základní",N94,0)</f>
        <v>0</v>
      </c>
      <c r="BF94" s="200">
        <f>IF(U94="snížená",N94,0)</f>
        <v>0</v>
      </c>
      <c r="BG94" s="200">
        <f>IF(U94="zákl. přenesená",N94,0)</f>
        <v>0</v>
      </c>
      <c r="BH94" s="200">
        <f>IF(U94="sníž. přenesená",N94,0)</f>
        <v>0</v>
      </c>
      <c r="BI94" s="200">
        <f>IF(U94="nulová",N94,0)</f>
        <v>0</v>
      </c>
      <c r="BJ94" s="199" t="s">
        <v>102</v>
      </c>
      <c r="BK94" s="196"/>
      <c r="BL94" s="196"/>
      <c r="BM94" s="196"/>
    </row>
    <row r="95" s="1" customFormat="1" ht="18" customHeight="1">
      <c r="B95" s="45"/>
      <c r="C95" s="46"/>
      <c r="D95" s="153" t="s">
        <v>210</v>
      </c>
      <c r="E95" s="147"/>
      <c r="F95" s="147"/>
      <c r="G95" s="147"/>
      <c r="H95" s="147"/>
      <c r="I95" s="46"/>
      <c r="J95" s="46"/>
      <c r="K95" s="46"/>
      <c r="L95" s="46"/>
      <c r="M95" s="46"/>
      <c r="N95" s="148">
        <f>ROUND(N90*T95,1)</f>
        <v>0</v>
      </c>
      <c r="O95" s="135"/>
      <c r="P95" s="135"/>
      <c r="Q95" s="135"/>
      <c r="R95" s="47"/>
      <c r="S95" s="196"/>
      <c r="T95" s="197"/>
      <c r="U95" s="198" t="s">
        <v>50</v>
      </c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9" t="s">
        <v>209</v>
      </c>
      <c r="AZ95" s="196"/>
      <c r="BA95" s="196"/>
      <c r="BB95" s="196"/>
      <c r="BC95" s="196"/>
      <c r="BD95" s="196"/>
      <c r="BE95" s="200">
        <f>IF(U95="základní",N95,0)</f>
        <v>0</v>
      </c>
      <c r="BF95" s="200">
        <f>IF(U95="snížená",N95,0)</f>
        <v>0</v>
      </c>
      <c r="BG95" s="200">
        <f>IF(U95="zákl. přenesená",N95,0)</f>
        <v>0</v>
      </c>
      <c r="BH95" s="200">
        <f>IF(U95="sníž. přenesená",N95,0)</f>
        <v>0</v>
      </c>
      <c r="BI95" s="200">
        <f>IF(U95="nulová",N95,0)</f>
        <v>0</v>
      </c>
      <c r="BJ95" s="199" t="s">
        <v>102</v>
      </c>
      <c r="BK95" s="196"/>
      <c r="BL95" s="196"/>
      <c r="BM95" s="196"/>
    </row>
    <row r="96" s="1" customFormat="1" ht="18" customHeight="1">
      <c r="B96" s="45"/>
      <c r="C96" s="46"/>
      <c r="D96" s="153" t="s">
        <v>211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ROUND(N90*T96,1)</f>
        <v>0</v>
      </c>
      <c r="O96" s="135"/>
      <c r="P96" s="135"/>
      <c r="Q96" s="135"/>
      <c r="R96" s="47"/>
      <c r="S96" s="196"/>
      <c r="T96" s="197"/>
      <c r="U96" s="198" t="s">
        <v>50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209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102</v>
      </c>
      <c r="BK96" s="196"/>
      <c r="BL96" s="196"/>
      <c r="BM96" s="196"/>
    </row>
    <row r="97" s="1" customFormat="1" ht="18" customHeight="1">
      <c r="B97" s="45"/>
      <c r="C97" s="46"/>
      <c r="D97" s="153" t="s">
        <v>212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ROUND(N90*T97,1)</f>
        <v>0</v>
      </c>
      <c r="O97" s="135"/>
      <c r="P97" s="135"/>
      <c r="Q97" s="135"/>
      <c r="R97" s="47"/>
      <c r="S97" s="196"/>
      <c r="T97" s="197"/>
      <c r="U97" s="198" t="s">
        <v>50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209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102</v>
      </c>
      <c r="BK97" s="196"/>
      <c r="BL97" s="196"/>
      <c r="BM97" s="196"/>
    </row>
    <row r="98" s="1" customFormat="1" ht="18" customHeight="1">
      <c r="B98" s="45"/>
      <c r="C98" s="46"/>
      <c r="D98" s="153" t="s">
        <v>213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ROUND(N90*T98,1)</f>
        <v>0</v>
      </c>
      <c r="O98" s="135"/>
      <c r="P98" s="135"/>
      <c r="Q98" s="135"/>
      <c r="R98" s="47"/>
      <c r="S98" s="196"/>
      <c r="T98" s="197"/>
      <c r="U98" s="198" t="s">
        <v>50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209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102</v>
      </c>
      <c r="BK98" s="196"/>
      <c r="BL98" s="196"/>
      <c r="BM98" s="196"/>
    </row>
    <row r="99" s="1" customFormat="1" ht="18" customHeight="1">
      <c r="B99" s="45"/>
      <c r="C99" s="46"/>
      <c r="D99" s="147" t="s">
        <v>214</v>
      </c>
      <c r="E99" s="46"/>
      <c r="F99" s="46"/>
      <c r="G99" s="46"/>
      <c r="H99" s="46"/>
      <c r="I99" s="46"/>
      <c r="J99" s="46"/>
      <c r="K99" s="46"/>
      <c r="L99" s="46"/>
      <c r="M99" s="46"/>
      <c r="N99" s="148">
        <f>ROUND(N90*T99,1)</f>
        <v>0</v>
      </c>
      <c r="O99" s="135"/>
      <c r="P99" s="135"/>
      <c r="Q99" s="135"/>
      <c r="R99" s="47"/>
      <c r="S99" s="196"/>
      <c r="T99" s="201"/>
      <c r="U99" s="202" t="s">
        <v>50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215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102</v>
      </c>
      <c r="BK99" s="196"/>
      <c r="BL99" s="196"/>
      <c r="BM99" s="196"/>
    </row>
    <row r="100" s="1" customForma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58" t="s">
        <v>160</v>
      </c>
      <c r="D101" s="159"/>
      <c r="E101" s="159"/>
      <c r="F101" s="159"/>
      <c r="G101" s="159"/>
      <c r="H101" s="159"/>
      <c r="I101" s="159"/>
      <c r="J101" s="159"/>
      <c r="K101" s="159"/>
      <c r="L101" s="160">
        <f>ROUND(SUM(N90+N93),1)</f>
        <v>0</v>
      </c>
      <c r="M101" s="160"/>
      <c r="N101" s="160"/>
      <c r="O101" s="160"/>
      <c r="P101" s="160"/>
      <c r="Q101" s="160"/>
      <c r="R101" s="47"/>
      <c r="T101" s="179"/>
      <c r="U101" s="179"/>
    </row>
    <row r="102" s="1" customFormat="1" ht="6.96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/>
      <c r="T102" s="179"/>
      <c r="U102" s="179"/>
    </row>
    <row r="106" s="1" customFormat="1" ht="6.96" customHeight="1">
      <c r="B106" s="77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9"/>
    </row>
    <row r="107" s="1" customFormat="1" ht="36.96" customHeight="1">
      <c r="B107" s="45"/>
      <c r="C107" s="26" t="s">
        <v>216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7"/>
    </row>
    <row r="108" s="1" customFormat="1" ht="6.96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</row>
    <row r="109" s="1" customFormat="1" ht="30" customHeight="1">
      <c r="B109" s="45"/>
      <c r="C109" s="37" t="s">
        <v>19</v>
      </c>
      <c r="D109" s="46"/>
      <c r="E109" s="46"/>
      <c r="F109" s="163" t="str">
        <f>F6</f>
        <v>Stavební úpravy porodny krav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46"/>
      <c r="R109" s="47"/>
    </row>
    <row r="110" ht="30" customHeight="1">
      <c r="B110" s="25"/>
      <c r="C110" s="37" t="s">
        <v>168</v>
      </c>
      <c r="D110" s="30"/>
      <c r="E110" s="30"/>
      <c r="F110" s="163" t="s">
        <v>169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8"/>
    </row>
    <row r="111" ht="30" customHeight="1">
      <c r="B111" s="25"/>
      <c r="C111" s="37" t="s">
        <v>170</v>
      </c>
      <c r="D111" s="30"/>
      <c r="E111" s="30"/>
      <c r="F111" s="163" t="s">
        <v>1315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8"/>
    </row>
    <row r="112" s="1" customFormat="1" ht="36.96" customHeight="1">
      <c r="B112" s="45"/>
      <c r="C112" s="84" t="s">
        <v>172</v>
      </c>
      <c r="D112" s="46"/>
      <c r="E112" s="46"/>
      <c r="F112" s="86" t="str">
        <f>F9</f>
        <v>B1 - Technologie dojírny</v>
      </c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6.96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18" customHeight="1">
      <c r="B114" s="45"/>
      <c r="C114" s="37" t="s">
        <v>24</v>
      </c>
      <c r="D114" s="46"/>
      <c r="E114" s="46"/>
      <c r="F114" s="32" t="str">
        <f>F11</f>
        <v>Košetice</v>
      </c>
      <c r="G114" s="46"/>
      <c r="H114" s="46"/>
      <c r="I114" s="46"/>
      <c r="J114" s="46"/>
      <c r="K114" s="37" t="s">
        <v>26</v>
      </c>
      <c r="L114" s="46"/>
      <c r="M114" s="89" t="str">
        <f>IF(O11="","",O11)</f>
        <v>8. 2. 2019</v>
      </c>
      <c r="N114" s="89"/>
      <c r="O114" s="89"/>
      <c r="P114" s="89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>
      <c r="B116" s="45"/>
      <c r="C116" s="37" t="s">
        <v>28</v>
      </c>
      <c r="D116" s="46"/>
      <c r="E116" s="46"/>
      <c r="F116" s="32" t="str">
        <f>E14</f>
        <v>Agropodnik Košetice,a.s.</v>
      </c>
      <c r="G116" s="46"/>
      <c r="H116" s="46"/>
      <c r="I116" s="46"/>
      <c r="J116" s="46"/>
      <c r="K116" s="37" t="s">
        <v>36</v>
      </c>
      <c r="L116" s="46"/>
      <c r="M116" s="32" t="str">
        <f>E20</f>
        <v>Farmtec a.s.</v>
      </c>
      <c r="N116" s="32"/>
      <c r="O116" s="32"/>
      <c r="P116" s="32"/>
      <c r="Q116" s="32"/>
      <c r="R116" s="47"/>
    </row>
    <row r="117" s="1" customFormat="1" ht="14.4" customHeight="1">
      <c r="B117" s="45"/>
      <c r="C117" s="37" t="s">
        <v>34</v>
      </c>
      <c r="D117" s="46"/>
      <c r="E117" s="46"/>
      <c r="F117" s="32" t="str">
        <f>IF(E17="","",E17)</f>
        <v>Vyplň údaj</v>
      </c>
      <c r="G117" s="46"/>
      <c r="H117" s="46"/>
      <c r="I117" s="46"/>
      <c r="J117" s="46"/>
      <c r="K117" s="37" t="s">
        <v>40</v>
      </c>
      <c r="L117" s="46"/>
      <c r="M117" s="32" t="str">
        <f>E23</f>
        <v xml:space="preserve"> </v>
      </c>
      <c r="N117" s="32"/>
      <c r="O117" s="32"/>
      <c r="P117" s="32"/>
      <c r="Q117" s="32"/>
      <c r="R117" s="47"/>
    </row>
    <row r="118" s="1" customFormat="1" ht="10.32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9" customFormat="1" ht="29.28" customHeight="1">
      <c r="B119" s="203"/>
      <c r="C119" s="204" t="s">
        <v>217</v>
      </c>
      <c r="D119" s="205" t="s">
        <v>218</v>
      </c>
      <c r="E119" s="205" t="s">
        <v>64</v>
      </c>
      <c r="F119" s="205" t="s">
        <v>219</v>
      </c>
      <c r="G119" s="205"/>
      <c r="H119" s="205"/>
      <c r="I119" s="205"/>
      <c r="J119" s="205" t="s">
        <v>220</v>
      </c>
      <c r="K119" s="205" t="s">
        <v>221</v>
      </c>
      <c r="L119" s="205" t="s">
        <v>222</v>
      </c>
      <c r="M119" s="205"/>
      <c r="N119" s="205" t="s">
        <v>177</v>
      </c>
      <c r="O119" s="205"/>
      <c r="P119" s="205"/>
      <c r="Q119" s="206"/>
      <c r="R119" s="207"/>
      <c r="T119" s="105" t="s">
        <v>223</v>
      </c>
      <c r="U119" s="106" t="s">
        <v>46</v>
      </c>
      <c r="V119" s="106" t="s">
        <v>224</v>
      </c>
      <c r="W119" s="106" t="s">
        <v>225</v>
      </c>
      <c r="X119" s="106" t="s">
        <v>226</v>
      </c>
      <c r="Y119" s="106" t="s">
        <v>227</v>
      </c>
      <c r="Z119" s="106" t="s">
        <v>228</v>
      </c>
      <c r="AA119" s="107" t="s">
        <v>229</v>
      </c>
    </row>
    <row r="120" s="1" customFormat="1" ht="29.28" customHeight="1">
      <c r="B120" s="45"/>
      <c r="C120" s="109" t="s">
        <v>174</v>
      </c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208">
        <f>BK120</f>
        <v>0</v>
      </c>
      <c r="O120" s="209"/>
      <c r="P120" s="209"/>
      <c r="Q120" s="209"/>
      <c r="R120" s="47"/>
      <c r="T120" s="108"/>
      <c r="U120" s="66"/>
      <c r="V120" s="66"/>
      <c r="W120" s="210">
        <f>W121+W130</f>
        <v>0</v>
      </c>
      <c r="X120" s="66"/>
      <c r="Y120" s="210">
        <f>Y121+Y130</f>
        <v>0</v>
      </c>
      <c r="Z120" s="66"/>
      <c r="AA120" s="211">
        <f>AA121+AA130</f>
        <v>0</v>
      </c>
      <c r="AT120" s="21" t="s">
        <v>81</v>
      </c>
      <c r="AU120" s="21" t="s">
        <v>179</v>
      </c>
      <c r="BK120" s="212">
        <f>BK121+BK130</f>
        <v>0</v>
      </c>
    </row>
    <row r="121" s="10" customFormat="1" ht="37.44001" customHeight="1">
      <c r="B121" s="213"/>
      <c r="C121" s="214"/>
      <c r="D121" s="215" t="s">
        <v>1732</v>
      </c>
      <c r="E121" s="215"/>
      <c r="F121" s="215"/>
      <c r="G121" s="215"/>
      <c r="H121" s="215"/>
      <c r="I121" s="215"/>
      <c r="J121" s="215"/>
      <c r="K121" s="215"/>
      <c r="L121" s="215"/>
      <c r="M121" s="215"/>
      <c r="N121" s="251">
        <f>BK121</f>
        <v>0</v>
      </c>
      <c r="O121" s="252"/>
      <c r="P121" s="252"/>
      <c r="Q121" s="252"/>
      <c r="R121" s="217"/>
      <c r="T121" s="218"/>
      <c r="U121" s="214"/>
      <c r="V121" s="214"/>
      <c r="W121" s="219">
        <f>SUM(W122:W129)</f>
        <v>0</v>
      </c>
      <c r="X121" s="214"/>
      <c r="Y121" s="219">
        <f>SUM(Y122:Y129)</f>
        <v>0</v>
      </c>
      <c r="Z121" s="214"/>
      <c r="AA121" s="220">
        <f>SUM(AA122:AA129)</f>
        <v>0</v>
      </c>
      <c r="AR121" s="221" t="s">
        <v>97</v>
      </c>
      <c r="AT121" s="222" t="s">
        <v>81</v>
      </c>
      <c r="AU121" s="222" t="s">
        <v>82</v>
      </c>
      <c r="AY121" s="221" t="s">
        <v>230</v>
      </c>
      <c r="BK121" s="223">
        <f>SUM(BK122:BK129)</f>
        <v>0</v>
      </c>
    </row>
    <row r="122" s="1" customFormat="1" ht="25.5" customHeight="1">
      <c r="B122" s="45"/>
      <c r="C122" s="227" t="s">
        <v>89</v>
      </c>
      <c r="D122" s="227" t="s">
        <v>231</v>
      </c>
      <c r="E122" s="228" t="s">
        <v>1733</v>
      </c>
      <c r="F122" s="229" t="s">
        <v>1734</v>
      </c>
      <c r="G122" s="229"/>
      <c r="H122" s="229"/>
      <c r="I122" s="229"/>
      <c r="J122" s="230" t="s">
        <v>1735</v>
      </c>
      <c r="K122" s="231">
        <v>1</v>
      </c>
      <c r="L122" s="232">
        <v>0</v>
      </c>
      <c r="M122" s="233"/>
      <c r="N122" s="234">
        <f>ROUND(L122*K122,1)</f>
        <v>0</v>
      </c>
      <c r="O122" s="234"/>
      <c r="P122" s="234"/>
      <c r="Q122" s="234"/>
      <c r="R122" s="47"/>
      <c r="T122" s="235" t="s">
        <v>22</v>
      </c>
      <c r="U122" s="55" t="s">
        <v>50</v>
      </c>
      <c r="V122" s="46"/>
      <c r="W122" s="236">
        <f>V122*K122</f>
        <v>0</v>
      </c>
      <c r="X122" s="236">
        <v>0</v>
      </c>
      <c r="Y122" s="236">
        <f>X122*K122</f>
        <v>0</v>
      </c>
      <c r="Z122" s="236">
        <v>0</v>
      </c>
      <c r="AA122" s="237">
        <f>Z122*K122</f>
        <v>0</v>
      </c>
      <c r="AR122" s="21" t="s">
        <v>487</v>
      </c>
      <c r="AT122" s="21" t="s">
        <v>231</v>
      </c>
      <c r="AU122" s="21" t="s">
        <v>89</v>
      </c>
      <c r="AY122" s="21" t="s">
        <v>230</v>
      </c>
      <c r="BE122" s="152">
        <f>IF(U122="základní",N122,0)</f>
        <v>0</v>
      </c>
      <c r="BF122" s="152">
        <f>IF(U122="snížená",N122,0)</f>
        <v>0</v>
      </c>
      <c r="BG122" s="152">
        <f>IF(U122="zákl. přenesená",N122,0)</f>
        <v>0</v>
      </c>
      <c r="BH122" s="152">
        <f>IF(U122="sníž. přenesená",N122,0)</f>
        <v>0</v>
      </c>
      <c r="BI122" s="152">
        <f>IF(U122="nulová",N122,0)</f>
        <v>0</v>
      </c>
      <c r="BJ122" s="21" t="s">
        <v>102</v>
      </c>
      <c r="BK122" s="152">
        <f>ROUND(L122*K122,1)</f>
        <v>0</v>
      </c>
      <c r="BL122" s="21" t="s">
        <v>487</v>
      </c>
      <c r="BM122" s="21" t="s">
        <v>93</v>
      </c>
    </row>
    <row r="123" s="1" customFormat="1" ht="16.5" customHeight="1">
      <c r="B123" s="45"/>
      <c r="C123" s="227" t="s">
        <v>93</v>
      </c>
      <c r="D123" s="227" t="s">
        <v>231</v>
      </c>
      <c r="E123" s="228" t="s">
        <v>1736</v>
      </c>
      <c r="F123" s="229" t="s">
        <v>1737</v>
      </c>
      <c r="G123" s="229"/>
      <c r="H123" s="229"/>
      <c r="I123" s="229"/>
      <c r="J123" s="230" t="s">
        <v>1735</v>
      </c>
      <c r="K123" s="231">
        <v>2</v>
      </c>
      <c r="L123" s="232">
        <v>0</v>
      </c>
      <c r="M123" s="233"/>
      <c r="N123" s="234">
        <f>ROUND(L123*K123,1)</f>
        <v>0</v>
      </c>
      <c r="O123" s="234"/>
      <c r="P123" s="234"/>
      <c r="Q123" s="234"/>
      <c r="R123" s="47"/>
      <c r="T123" s="235" t="s">
        <v>22</v>
      </c>
      <c r="U123" s="55" t="s">
        <v>50</v>
      </c>
      <c r="V123" s="46"/>
      <c r="W123" s="236">
        <f>V123*K123</f>
        <v>0</v>
      </c>
      <c r="X123" s="236">
        <v>0</v>
      </c>
      <c r="Y123" s="236">
        <f>X123*K123</f>
        <v>0</v>
      </c>
      <c r="Z123" s="236">
        <v>0</v>
      </c>
      <c r="AA123" s="237">
        <f>Z123*K123</f>
        <v>0</v>
      </c>
      <c r="AR123" s="21" t="s">
        <v>487</v>
      </c>
      <c r="AT123" s="21" t="s">
        <v>231</v>
      </c>
      <c r="AU123" s="21" t="s">
        <v>89</v>
      </c>
      <c r="AY123" s="21" t="s">
        <v>230</v>
      </c>
      <c r="BE123" s="152">
        <f>IF(U123="základní",N123,0)</f>
        <v>0</v>
      </c>
      <c r="BF123" s="152">
        <f>IF(U123="snížená",N123,0)</f>
        <v>0</v>
      </c>
      <c r="BG123" s="152">
        <f>IF(U123="zákl. přenesená",N123,0)</f>
        <v>0</v>
      </c>
      <c r="BH123" s="152">
        <f>IF(U123="sníž. přenesená",N123,0)</f>
        <v>0</v>
      </c>
      <c r="BI123" s="152">
        <f>IF(U123="nulová",N123,0)</f>
        <v>0</v>
      </c>
      <c r="BJ123" s="21" t="s">
        <v>102</v>
      </c>
      <c r="BK123" s="152">
        <f>ROUND(L123*K123,1)</f>
        <v>0</v>
      </c>
      <c r="BL123" s="21" t="s">
        <v>487</v>
      </c>
      <c r="BM123" s="21" t="s">
        <v>102</v>
      </c>
    </row>
    <row r="124" s="1" customFormat="1" ht="16.5" customHeight="1">
      <c r="B124" s="45"/>
      <c r="C124" s="227" t="s">
        <v>97</v>
      </c>
      <c r="D124" s="227" t="s">
        <v>231</v>
      </c>
      <c r="E124" s="228" t="s">
        <v>1738</v>
      </c>
      <c r="F124" s="229" t="s">
        <v>1739</v>
      </c>
      <c r="G124" s="229"/>
      <c r="H124" s="229"/>
      <c r="I124" s="229"/>
      <c r="J124" s="230" t="s">
        <v>1735</v>
      </c>
      <c r="K124" s="231">
        <v>2</v>
      </c>
      <c r="L124" s="232">
        <v>0</v>
      </c>
      <c r="M124" s="233"/>
      <c r="N124" s="234">
        <f>ROUND(L124*K124,1)</f>
        <v>0</v>
      </c>
      <c r="O124" s="234"/>
      <c r="P124" s="234"/>
      <c r="Q124" s="234"/>
      <c r="R124" s="47"/>
      <c r="T124" s="235" t="s">
        <v>22</v>
      </c>
      <c r="U124" s="55" t="s">
        <v>50</v>
      </c>
      <c r="V124" s="46"/>
      <c r="W124" s="236">
        <f>V124*K124</f>
        <v>0</v>
      </c>
      <c r="X124" s="236">
        <v>0</v>
      </c>
      <c r="Y124" s="236">
        <f>X124*K124</f>
        <v>0</v>
      </c>
      <c r="Z124" s="236">
        <v>0</v>
      </c>
      <c r="AA124" s="237">
        <f>Z124*K124</f>
        <v>0</v>
      </c>
      <c r="AR124" s="21" t="s">
        <v>487</v>
      </c>
      <c r="AT124" s="21" t="s">
        <v>231</v>
      </c>
      <c r="AU124" s="21" t="s">
        <v>89</v>
      </c>
      <c r="AY124" s="21" t="s">
        <v>230</v>
      </c>
      <c r="BE124" s="152">
        <f>IF(U124="základní",N124,0)</f>
        <v>0</v>
      </c>
      <c r="BF124" s="152">
        <f>IF(U124="snížená",N124,0)</f>
        <v>0</v>
      </c>
      <c r="BG124" s="152">
        <f>IF(U124="zákl. přenesená",N124,0)</f>
        <v>0</v>
      </c>
      <c r="BH124" s="152">
        <f>IF(U124="sníž. přenesená",N124,0)</f>
        <v>0</v>
      </c>
      <c r="BI124" s="152">
        <f>IF(U124="nulová",N124,0)</f>
        <v>0</v>
      </c>
      <c r="BJ124" s="21" t="s">
        <v>102</v>
      </c>
      <c r="BK124" s="152">
        <f>ROUND(L124*K124,1)</f>
        <v>0</v>
      </c>
      <c r="BL124" s="21" t="s">
        <v>487</v>
      </c>
      <c r="BM124" s="21" t="s">
        <v>250</v>
      </c>
    </row>
    <row r="125" s="1" customFormat="1" ht="16.5" customHeight="1">
      <c r="B125" s="45"/>
      <c r="C125" s="227" t="s">
        <v>102</v>
      </c>
      <c r="D125" s="227" t="s">
        <v>231</v>
      </c>
      <c r="E125" s="228" t="s">
        <v>1740</v>
      </c>
      <c r="F125" s="229" t="s">
        <v>1741</v>
      </c>
      <c r="G125" s="229"/>
      <c r="H125" s="229"/>
      <c r="I125" s="229"/>
      <c r="J125" s="230" t="s">
        <v>1735</v>
      </c>
      <c r="K125" s="231">
        <v>2</v>
      </c>
      <c r="L125" s="232">
        <v>0</v>
      </c>
      <c r="M125" s="233"/>
      <c r="N125" s="234">
        <f>ROUND(L125*K125,1)</f>
        <v>0</v>
      </c>
      <c r="O125" s="234"/>
      <c r="P125" s="234"/>
      <c r="Q125" s="234"/>
      <c r="R125" s="47"/>
      <c r="T125" s="235" t="s">
        <v>22</v>
      </c>
      <c r="U125" s="55" t="s">
        <v>50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487</v>
      </c>
      <c r="AT125" s="21" t="s">
        <v>231</v>
      </c>
      <c r="AU125" s="21" t="s">
        <v>89</v>
      </c>
      <c r="AY125" s="21" t="s">
        <v>230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102</v>
      </c>
      <c r="BK125" s="152">
        <f>ROUND(L125*K125,1)</f>
        <v>0</v>
      </c>
      <c r="BL125" s="21" t="s">
        <v>487</v>
      </c>
      <c r="BM125" s="21" t="s">
        <v>258</v>
      </c>
    </row>
    <row r="126" s="1" customFormat="1" ht="16.5" customHeight="1">
      <c r="B126" s="45"/>
      <c r="C126" s="227" t="s">
        <v>109</v>
      </c>
      <c r="D126" s="227" t="s">
        <v>231</v>
      </c>
      <c r="E126" s="228" t="s">
        <v>1742</v>
      </c>
      <c r="F126" s="229" t="s">
        <v>1743</v>
      </c>
      <c r="G126" s="229"/>
      <c r="H126" s="229"/>
      <c r="I126" s="229"/>
      <c r="J126" s="230" t="s">
        <v>1735</v>
      </c>
      <c r="K126" s="231">
        <v>1</v>
      </c>
      <c r="L126" s="232">
        <v>0</v>
      </c>
      <c r="M126" s="233"/>
      <c r="N126" s="234">
        <f>ROUND(L126*K126,1)</f>
        <v>0</v>
      </c>
      <c r="O126" s="234"/>
      <c r="P126" s="234"/>
      <c r="Q126" s="234"/>
      <c r="R126" s="47"/>
      <c r="T126" s="235" t="s">
        <v>22</v>
      </c>
      <c r="U126" s="55" t="s">
        <v>50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487</v>
      </c>
      <c r="AT126" s="21" t="s">
        <v>231</v>
      </c>
      <c r="AU126" s="21" t="s">
        <v>89</v>
      </c>
      <c r="AY126" s="21" t="s">
        <v>230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102</v>
      </c>
      <c r="BK126" s="152">
        <f>ROUND(L126*K126,1)</f>
        <v>0</v>
      </c>
      <c r="BL126" s="21" t="s">
        <v>487</v>
      </c>
      <c r="BM126" s="21" t="s">
        <v>266</v>
      </c>
    </row>
    <row r="127" s="1" customFormat="1" ht="16.5" customHeight="1">
      <c r="B127" s="45"/>
      <c r="C127" s="227" t="s">
        <v>250</v>
      </c>
      <c r="D127" s="227" t="s">
        <v>231</v>
      </c>
      <c r="E127" s="228" t="s">
        <v>1744</v>
      </c>
      <c r="F127" s="229" t="s">
        <v>1745</v>
      </c>
      <c r="G127" s="229"/>
      <c r="H127" s="229"/>
      <c r="I127" s="229"/>
      <c r="J127" s="230" t="s">
        <v>1735</v>
      </c>
      <c r="K127" s="231">
        <v>2</v>
      </c>
      <c r="L127" s="232">
        <v>0</v>
      </c>
      <c r="M127" s="233"/>
      <c r="N127" s="234">
        <f>ROUND(L127*K127,1)</f>
        <v>0</v>
      </c>
      <c r="O127" s="234"/>
      <c r="P127" s="234"/>
      <c r="Q127" s="234"/>
      <c r="R127" s="47"/>
      <c r="T127" s="235" t="s">
        <v>22</v>
      </c>
      <c r="U127" s="55" t="s">
        <v>50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487</v>
      </c>
      <c r="AT127" s="21" t="s">
        <v>231</v>
      </c>
      <c r="AU127" s="21" t="s">
        <v>89</v>
      </c>
      <c r="AY127" s="21" t="s">
        <v>230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102</v>
      </c>
      <c r="BK127" s="152">
        <f>ROUND(L127*K127,1)</f>
        <v>0</v>
      </c>
      <c r="BL127" s="21" t="s">
        <v>487</v>
      </c>
      <c r="BM127" s="21" t="s">
        <v>274</v>
      </c>
    </row>
    <row r="128" s="1" customFormat="1" ht="16.5" customHeight="1">
      <c r="B128" s="45"/>
      <c r="C128" s="227" t="s">
        <v>254</v>
      </c>
      <c r="D128" s="227" t="s">
        <v>231</v>
      </c>
      <c r="E128" s="228" t="s">
        <v>1746</v>
      </c>
      <c r="F128" s="229" t="s">
        <v>1747</v>
      </c>
      <c r="G128" s="229"/>
      <c r="H128" s="229"/>
      <c r="I128" s="229"/>
      <c r="J128" s="230" t="s">
        <v>1735</v>
      </c>
      <c r="K128" s="231">
        <v>1</v>
      </c>
      <c r="L128" s="232">
        <v>0</v>
      </c>
      <c r="M128" s="233"/>
      <c r="N128" s="234">
        <f>ROUND(L128*K128,1)</f>
        <v>0</v>
      </c>
      <c r="O128" s="234"/>
      <c r="P128" s="234"/>
      <c r="Q128" s="234"/>
      <c r="R128" s="47"/>
      <c r="T128" s="235" t="s">
        <v>22</v>
      </c>
      <c r="U128" s="55" t="s">
        <v>50</v>
      </c>
      <c r="V128" s="46"/>
      <c r="W128" s="236">
        <f>V128*K128</f>
        <v>0</v>
      </c>
      <c r="X128" s="236">
        <v>0</v>
      </c>
      <c r="Y128" s="236">
        <f>X128*K128</f>
        <v>0</v>
      </c>
      <c r="Z128" s="236">
        <v>0</v>
      </c>
      <c r="AA128" s="237">
        <f>Z128*K128</f>
        <v>0</v>
      </c>
      <c r="AR128" s="21" t="s">
        <v>487</v>
      </c>
      <c r="AT128" s="21" t="s">
        <v>231</v>
      </c>
      <c r="AU128" s="21" t="s">
        <v>89</v>
      </c>
      <c r="AY128" s="21" t="s">
        <v>230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102</v>
      </c>
      <c r="BK128" s="152">
        <f>ROUND(L128*K128,1)</f>
        <v>0</v>
      </c>
      <c r="BL128" s="21" t="s">
        <v>487</v>
      </c>
      <c r="BM128" s="21" t="s">
        <v>282</v>
      </c>
    </row>
    <row r="129" s="1" customFormat="1" ht="25.5" customHeight="1">
      <c r="B129" s="45"/>
      <c r="C129" s="227" t="s">
        <v>258</v>
      </c>
      <c r="D129" s="227" t="s">
        <v>231</v>
      </c>
      <c r="E129" s="228" t="s">
        <v>1748</v>
      </c>
      <c r="F129" s="229" t="s">
        <v>1749</v>
      </c>
      <c r="G129" s="229"/>
      <c r="H129" s="229"/>
      <c r="I129" s="229"/>
      <c r="J129" s="230" t="s">
        <v>1735</v>
      </c>
      <c r="K129" s="231">
        <v>1</v>
      </c>
      <c r="L129" s="232">
        <v>0</v>
      </c>
      <c r="M129" s="233"/>
      <c r="N129" s="234">
        <f>ROUND(L129*K129,1)</f>
        <v>0</v>
      </c>
      <c r="O129" s="234"/>
      <c r="P129" s="234"/>
      <c r="Q129" s="234"/>
      <c r="R129" s="47"/>
      <c r="T129" s="235" t="s">
        <v>22</v>
      </c>
      <c r="U129" s="55" t="s">
        <v>50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487</v>
      </c>
      <c r="AT129" s="21" t="s">
        <v>231</v>
      </c>
      <c r="AU129" s="21" t="s">
        <v>89</v>
      </c>
      <c r="AY129" s="21" t="s">
        <v>230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102</v>
      </c>
      <c r="BK129" s="152">
        <f>ROUND(L129*K129,1)</f>
        <v>0</v>
      </c>
      <c r="BL129" s="21" t="s">
        <v>487</v>
      </c>
      <c r="BM129" s="21" t="s">
        <v>290</v>
      </c>
    </row>
    <row r="130" s="1" customFormat="1" ht="49.92" customHeight="1">
      <c r="B130" s="45"/>
      <c r="C130" s="46"/>
      <c r="D130" s="215" t="s">
        <v>825</v>
      </c>
      <c r="E130" s="46"/>
      <c r="F130" s="46"/>
      <c r="G130" s="46"/>
      <c r="H130" s="46"/>
      <c r="I130" s="46"/>
      <c r="J130" s="46"/>
      <c r="K130" s="46"/>
      <c r="L130" s="46"/>
      <c r="M130" s="46"/>
      <c r="N130" s="248">
        <f>BK130</f>
        <v>0</v>
      </c>
      <c r="O130" s="249"/>
      <c r="P130" s="249"/>
      <c r="Q130" s="249"/>
      <c r="R130" s="47"/>
      <c r="T130" s="201"/>
      <c r="U130" s="71"/>
      <c r="V130" s="71"/>
      <c r="W130" s="71"/>
      <c r="X130" s="71"/>
      <c r="Y130" s="71"/>
      <c r="Z130" s="71"/>
      <c r="AA130" s="73"/>
      <c r="AT130" s="21" t="s">
        <v>81</v>
      </c>
      <c r="AU130" s="21" t="s">
        <v>82</v>
      </c>
      <c r="AY130" s="21" t="s">
        <v>826</v>
      </c>
      <c r="BK130" s="152">
        <v>0</v>
      </c>
    </row>
    <row r="131" s="1" customFormat="1" ht="6.96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6"/>
    </row>
  </sheetData>
  <sheetProtection sheet="1" formatColumns="0" formatRows="0" objects="1" scenarios="1" spinCount="10" saltValue="22w8hPsQkZzIQhBAIZe/zJ9ut4ocCjocQCONmjBBmASDC0mIc4adnuhzJWaUJc4MhrtN+wr7Wh3y8bbJRCknsw==" hashValue="w+AuLupK2hJyCsDuEn4DGOIzzUcAd4ix7rikr3hfVOxTjADdqqOWARG14pUQtPWXymrY0ZeCp5NiWXAm8Gaokw==" algorithmName="SHA-512" password="CC35"/>
  <mergeCells count="96">
    <mergeCell ref="F127:I127"/>
    <mergeCell ref="F125:I125"/>
    <mergeCell ref="F123:I123"/>
    <mergeCell ref="F124:I124"/>
    <mergeCell ref="F126:I126"/>
    <mergeCell ref="F128:I128"/>
    <mergeCell ref="F129:I129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3:Q93"/>
    <mergeCell ref="D94:H94"/>
    <mergeCell ref="D96:H96"/>
    <mergeCell ref="D95:H95"/>
    <mergeCell ref="N95:Q95"/>
    <mergeCell ref="N96:Q96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1:P111"/>
    <mergeCell ref="F110:P110"/>
    <mergeCell ref="F112:P112"/>
    <mergeCell ref="M114:P114"/>
    <mergeCell ref="M116:Q116"/>
    <mergeCell ref="M117:Q117"/>
    <mergeCell ref="L119:M119"/>
    <mergeCell ref="N119:Q119"/>
    <mergeCell ref="L129:M129"/>
    <mergeCell ref="L122:M122"/>
    <mergeCell ref="L123:M123"/>
    <mergeCell ref="L124:M124"/>
    <mergeCell ref="L125:M125"/>
    <mergeCell ref="L126:M126"/>
    <mergeCell ref="L127:M127"/>
    <mergeCell ref="L128:M128"/>
    <mergeCell ref="F119:I119"/>
    <mergeCell ref="F122:I122"/>
    <mergeCell ref="N120:Q120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N121:Q121"/>
    <mergeCell ref="N130:Q130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142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1750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1316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N113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(SUM(BE113:BE120)+SUM(BE140:BE255))</f>
        <v>0</v>
      </c>
      <c r="I34" s="46"/>
      <c r="J34" s="46"/>
      <c r="K34" s="46"/>
      <c r="L34" s="46"/>
      <c r="M34" s="170">
        <f>ROUND((SUM(BE113:BE120)+SUM(BE140:BE255)),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(SUM(BF113:BF120)+SUM(BF140:BF255))</f>
        <v>0</v>
      </c>
      <c r="I35" s="46"/>
      <c r="J35" s="46"/>
      <c r="K35" s="46"/>
      <c r="L35" s="46"/>
      <c r="M35" s="170">
        <f>ROUND((SUM(BF113:BF120)+SUM(BF140:BF255)),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(SUM(BG113:BG120)+SUM(BG140:BG255))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(SUM(BH113:BH120)+SUM(BH140:BH255))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(SUM(BI113:BI120)+SUM(BI140:BI255))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1750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02a - Stavební část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N140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N141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181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N142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1751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N162</f>
        <v>0</v>
      </c>
      <c r="O93" s="132"/>
      <c r="P93" s="132"/>
      <c r="Q93" s="132"/>
      <c r="R93" s="191"/>
      <c r="T93" s="192"/>
      <c r="U93" s="192"/>
    </row>
    <row r="94" s="8" customFormat="1" ht="19.92" customHeight="1">
      <c r="B94" s="190"/>
      <c r="C94" s="132"/>
      <c r="D94" s="147" t="s">
        <v>182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N170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184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N179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185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N189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188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N202</f>
        <v>0</v>
      </c>
      <c r="O97" s="132"/>
      <c r="P97" s="132"/>
      <c r="Q97" s="132"/>
      <c r="R97" s="191"/>
      <c r="T97" s="192"/>
      <c r="U97" s="192"/>
    </row>
    <row r="98" s="8" customFormat="1" ht="19.92" customHeight="1">
      <c r="B98" s="190"/>
      <c r="C98" s="132"/>
      <c r="D98" s="147" t="s">
        <v>190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N206</f>
        <v>0</v>
      </c>
      <c r="O98" s="132"/>
      <c r="P98" s="132"/>
      <c r="Q98" s="132"/>
      <c r="R98" s="191"/>
      <c r="T98" s="192"/>
      <c r="U98" s="192"/>
    </row>
    <row r="99" s="7" customFormat="1" ht="24.96" customHeight="1">
      <c r="B99" s="184"/>
      <c r="C99" s="185"/>
      <c r="D99" s="186" t="s">
        <v>191</v>
      </c>
      <c r="E99" s="185"/>
      <c r="F99" s="185"/>
      <c r="G99" s="185"/>
      <c r="H99" s="185"/>
      <c r="I99" s="185"/>
      <c r="J99" s="185"/>
      <c r="K99" s="185"/>
      <c r="L99" s="185"/>
      <c r="M99" s="185"/>
      <c r="N99" s="187">
        <f>N209</f>
        <v>0</v>
      </c>
      <c r="O99" s="185"/>
      <c r="P99" s="185"/>
      <c r="Q99" s="185"/>
      <c r="R99" s="188"/>
      <c r="T99" s="189"/>
      <c r="U99" s="189"/>
    </row>
    <row r="100" s="8" customFormat="1" ht="19.92" customHeight="1">
      <c r="B100" s="190"/>
      <c r="C100" s="132"/>
      <c r="D100" s="147" t="s">
        <v>192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5">
        <f>N210</f>
        <v>0</v>
      </c>
      <c r="O100" s="132"/>
      <c r="P100" s="132"/>
      <c r="Q100" s="132"/>
      <c r="R100" s="191"/>
      <c r="T100" s="192"/>
      <c r="U100" s="192"/>
    </row>
    <row r="101" s="8" customFormat="1" ht="19.92" customHeight="1">
      <c r="B101" s="190"/>
      <c r="C101" s="132"/>
      <c r="D101" s="147" t="s">
        <v>193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5">
        <f>N216</f>
        <v>0</v>
      </c>
      <c r="O101" s="132"/>
      <c r="P101" s="132"/>
      <c r="Q101" s="132"/>
      <c r="R101" s="191"/>
      <c r="T101" s="192"/>
      <c r="U101" s="192"/>
    </row>
    <row r="102" s="8" customFormat="1" ht="19.92" customHeight="1">
      <c r="B102" s="190"/>
      <c r="C102" s="132"/>
      <c r="D102" s="147" t="s">
        <v>194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5">
        <f>N226</f>
        <v>0</v>
      </c>
      <c r="O102" s="132"/>
      <c r="P102" s="132"/>
      <c r="Q102" s="132"/>
      <c r="R102" s="191"/>
      <c r="T102" s="192"/>
      <c r="U102" s="192"/>
    </row>
    <row r="103" s="8" customFormat="1" ht="19.92" customHeight="1">
      <c r="B103" s="190"/>
      <c r="C103" s="132"/>
      <c r="D103" s="147" t="s">
        <v>195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5">
        <f>N233</f>
        <v>0</v>
      </c>
      <c r="O103" s="132"/>
      <c r="P103" s="132"/>
      <c r="Q103" s="132"/>
      <c r="R103" s="191"/>
      <c r="T103" s="192"/>
      <c r="U103" s="192"/>
    </row>
    <row r="104" s="8" customFormat="1" ht="19.92" customHeight="1">
      <c r="B104" s="190"/>
      <c r="C104" s="132"/>
      <c r="D104" s="147" t="s">
        <v>196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5">
        <f>N237</f>
        <v>0</v>
      </c>
      <c r="O104" s="132"/>
      <c r="P104" s="132"/>
      <c r="Q104" s="132"/>
      <c r="R104" s="191"/>
      <c r="T104" s="192"/>
      <c r="U104" s="192"/>
    </row>
    <row r="105" s="8" customFormat="1" ht="19.92" customHeight="1">
      <c r="B105" s="190"/>
      <c r="C105" s="132"/>
      <c r="D105" s="147" t="s">
        <v>197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5">
        <f>N239</f>
        <v>0</v>
      </c>
      <c r="O105" s="132"/>
      <c r="P105" s="132"/>
      <c r="Q105" s="132"/>
      <c r="R105" s="191"/>
      <c r="T105" s="192"/>
      <c r="U105" s="192"/>
    </row>
    <row r="106" s="8" customFormat="1" ht="19.92" customHeight="1">
      <c r="B106" s="190"/>
      <c r="C106" s="132"/>
      <c r="D106" s="147" t="s">
        <v>199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5">
        <f>N241</f>
        <v>0</v>
      </c>
      <c r="O106" s="132"/>
      <c r="P106" s="132"/>
      <c r="Q106" s="132"/>
      <c r="R106" s="191"/>
      <c r="T106" s="192"/>
      <c r="U106" s="192"/>
    </row>
    <row r="107" s="7" customFormat="1" ht="24.96" customHeight="1">
      <c r="B107" s="184"/>
      <c r="C107" s="185"/>
      <c r="D107" s="186" t="s">
        <v>200</v>
      </c>
      <c r="E107" s="185"/>
      <c r="F107" s="185"/>
      <c r="G107" s="185"/>
      <c r="H107" s="185"/>
      <c r="I107" s="185"/>
      <c r="J107" s="185"/>
      <c r="K107" s="185"/>
      <c r="L107" s="185"/>
      <c r="M107" s="185"/>
      <c r="N107" s="187">
        <f>N246</f>
        <v>0</v>
      </c>
      <c r="O107" s="185"/>
      <c r="P107" s="185"/>
      <c r="Q107" s="185"/>
      <c r="R107" s="188"/>
      <c r="T107" s="189"/>
      <c r="U107" s="189"/>
    </row>
    <row r="108" s="8" customFormat="1" ht="19.92" customHeight="1">
      <c r="B108" s="190"/>
      <c r="C108" s="132"/>
      <c r="D108" s="147" t="s">
        <v>201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5">
        <f>N247</f>
        <v>0</v>
      </c>
      <c r="O108" s="132"/>
      <c r="P108" s="132"/>
      <c r="Q108" s="132"/>
      <c r="R108" s="191"/>
      <c r="T108" s="192"/>
      <c r="U108" s="192"/>
    </row>
    <row r="109" s="7" customFormat="1" ht="24.96" customHeight="1">
      <c r="B109" s="184"/>
      <c r="C109" s="185"/>
      <c r="D109" s="186" t="s">
        <v>203</v>
      </c>
      <c r="E109" s="185"/>
      <c r="F109" s="185"/>
      <c r="G109" s="185"/>
      <c r="H109" s="185"/>
      <c r="I109" s="185"/>
      <c r="J109" s="185"/>
      <c r="K109" s="185"/>
      <c r="L109" s="185"/>
      <c r="M109" s="185"/>
      <c r="N109" s="187">
        <f>N249</f>
        <v>0</v>
      </c>
      <c r="O109" s="185"/>
      <c r="P109" s="185"/>
      <c r="Q109" s="185"/>
      <c r="R109" s="188"/>
      <c r="T109" s="189"/>
      <c r="U109" s="189"/>
    </row>
    <row r="110" s="8" customFormat="1" ht="19.92" customHeight="1">
      <c r="B110" s="190"/>
      <c r="C110" s="132"/>
      <c r="D110" s="147" t="s">
        <v>204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5">
        <f>N250</f>
        <v>0</v>
      </c>
      <c r="O110" s="132"/>
      <c r="P110" s="132"/>
      <c r="Q110" s="132"/>
      <c r="R110" s="191"/>
      <c r="T110" s="192"/>
      <c r="U110" s="192"/>
    </row>
    <row r="111" s="8" customFormat="1" ht="19.92" customHeight="1">
      <c r="B111" s="190"/>
      <c r="C111" s="132"/>
      <c r="D111" s="147" t="s">
        <v>205</v>
      </c>
      <c r="E111" s="132"/>
      <c r="F111" s="132"/>
      <c r="G111" s="132"/>
      <c r="H111" s="132"/>
      <c r="I111" s="132"/>
      <c r="J111" s="132"/>
      <c r="K111" s="132"/>
      <c r="L111" s="132"/>
      <c r="M111" s="132"/>
      <c r="N111" s="135">
        <f>N253</f>
        <v>0</v>
      </c>
      <c r="O111" s="132"/>
      <c r="P111" s="132"/>
      <c r="Q111" s="132"/>
      <c r="R111" s="191"/>
      <c r="T111" s="192"/>
      <c r="U111" s="192"/>
    </row>
    <row r="112" s="1" customFormat="1" ht="21.84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  <c r="T112" s="179"/>
      <c r="U112" s="179"/>
    </row>
    <row r="113" s="1" customFormat="1" ht="29.28" customHeight="1">
      <c r="B113" s="45"/>
      <c r="C113" s="182" t="s">
        <v>207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183">
        <f>ROUND(N114+N115+N116+N117+N118+N119,1)</f>
        <v>0</v>
      </c>
      <c r="O113" s="193"/>
      <c r="P113" s="193"/>
      <c r="Q113" s="193"/>
      <c r="R113" s="47"/>
      <c r="T113" s="194"/>
      <c r="U113" s="195" t="s">
        <v>46</v>
      </c>
    </row>
    <row r="114" s="1" customFormat="1" ht="18" customHeight="1">
      <c r="B114" s="45"/>
      <c r="C114" s="46"/>
      <c r="D114" s="153" t="s">
        <v>208</v>
      </c>
      <c r="E114" s="147"/>
      <c r="F114" s="147"/>
      <c r="G114" s="147"/>
      <c r="H114" s="147"/>
      <c r="I114" s="46"/>
      <c r="J114" s="46"/>
      <c r="K114" s="46"/>
      <c r="L114" s="46"/>
      <c r="M114" s="46"/>
      <c r="N114" s="148">
        <f>ROUND(N90*T114,1)</f>
        <v>0</v>
      </c>
      <c r="O114" s="135"/>
      <c r="P114" s="135"/>
      <c r="Q114" s="135"/>
      <c r="R114" s="47"/>
      <c r="S114" s="196"/>
      <c r="T114" s="197"/>
      <c r="U114" s="198" t="s">
        <v>50</v>
      </c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9" t="s">
        <v>209</v>
      </c>
      <c r="AZ114" s="196"/>
      <c r="BA114" s="196"/>
      <c r="BB114" s="196"/>
      <c r="BC114" s="196"/>
      <c r="BD114" s="196"/>
      <c r="BE114" s="200">
        <f>IF(U114="základní",N114,0)</f>
        <v>0</v>
      </c>
      <c r="BF114" s="200">
        <f>IF(U114="snížená",N114,0)</f>
        <v>0</v>
      </c>
      <c r="BG114" s="200">
        <f>IF(U114="zákl. přenesená",N114,0)</f>
        <v>0</v>
      </c>
      <c r="BH114" s="200">
        <f>IF(U114="sníž. přenesená",N114,0)</f>
        <v>0</v>
      </c>
      <c r="BI114" s="200">
        <f>IF(U114="nulová",N114,0)</f>
        <v>0</v>
      </c>
      <c r="BJ114" s="199" t="s">
        <v>102</v>
      </c>
      <c r="BK114" s="196"/>
      <c r="BL114" s="196"/>
      <c r="BM114" s="196"/>
    </row>
    <row r="115" s="1" customFormat="1" ht="18" customHeight="1">
      <c r="B115" s="45"/>
      <c r="C115" s="46"/>
      <c r="D115" s="153" t="s">
        <v>210</v>
      </c>
      <c r="E115" s="147"/>
      <c r="F115" s="147"/>
      <c r="G115" s="147"/>
      <c r="H115" s="147"/>
      <c r="I115" s="46"/>
      <c r="J115" s="46"/>
      <c r="K115" s="46"/>
      <c r="L115" s="46"/>
      <c r="M115" s="46"/>
      <c r="N115" s="148">
        <f>ROUND(N90*T115,1)</f>
        <v>0</v>
      </c>
      <c r="O115" s="135"/>
      <c r="P115" s="135"/>
      <c r="Q115" s="135"/>
      <c r="R115" s="47"/>
      <c r="S115" s="196"/>
      <c r="T115" s="197"/>
      <c r="U115" s="198" t="s">
        <v>50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9" t="s">
        <v>209</v>
      </c>
      <c r="AZ115" s="196"/>
      <c r="BA115" s="196"/>
      <c r="BB115" s="196"/>
      <c r="BC115" s="196"/>
      <c r="BD115" s="196"/>
      <c r="BE115" s="200">
        <f>IF(U115="základní",N115,0)</f>
        <v>0</v>
      </c>
      <c r="BF115" s="200">
        <f>IF(U115="snížená",N115,0)</f>
        <v>0</v>
      </c>
      <c r="BG115" s="200">
        <f>IF(U115="zákl. přenesená",N115,0)</f>
        <v>0</v>
      </c>
      <c r="BH115" s="200">
        <f>IF(U115="sníž. přenesená",N115,0)</f>
        <v>0</v>
      </c>
      <c r="BI115" s="200">
        <f>IF(U115="nulová",N115,0)</f>
        <v>0</v>
      </c>
      <c r="BJ115" s="199" t="s">
        <v>102</v>
      </c>
      <c r="BK115" s="196"/>
      <c r="BL115" s="196"/>
      <c r="BM115" s="196"/>
    </row>
    <row r="116" s="1" customFormat="1" ht="18" customHeight="1">
      <c r="B116" s="45"/>
      <c r="C116" s="46"/>
      <c r="D116" s="153" t="s">
        <v>211</v>
      </c>
      <c r="E116" s="147"/>
      <c r="F116" s="147"/>
      <c r="G116" s="147"/>
      <c r="H116" s="147"/>
      <c r="I116" s="46"/>
      <c r="J116" s="46"/>
      <c r="K116" s="46"/>
      <c r="L116" s="46"/>
      <c r="M116" s="46"/>
      <c r="N116" s="148">
        <f>ROUND(N90*T116,1)</f>
        <v>0</v>
      </c>
      <c r="O116" s="135"/>
      <c r="P116" s="135"/>
      <c r="Q116" s="135"/>
      <c r="R116" s="47"/>
      <c r="S116" s="196"/>
      <c r="T116" s="197"/>
      <c r="U116" s="198" t="s">
        <v>50</v>
      </c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9" t="s">
        <v>209</v>
      </c>
      <c r="AZ116" s="196"/>
      <c r="BA116" s="196"/>
      <c r="BB116" s="196"/>
      <c r="BC116" s="196"/>
      <c r="BD116" s="196"/>
      <c r="BE116" s="200">
        <f>IF(U116="základní",N116,0)</f>
        <v>0</v>
      </c>
      <c r="BF116" s="200">
        <f>IF(U116="snížená",N116,0)</f>
        <v>0</v>
      </c>
      <c r="BG116" s="200">
        <f>IF(U116="zákl. přenesená",N116,0)</f>
        <v>0</v>
      </c>
      <c r="BH116" s="200">
        <f>IF(U116="sníž. přenesená",N116,0)</f>
        <v>0</v>
      </c>
      <c r="BI116" s="200">
        <f>IF(U116="nulová",N116,0)</f>
        <v>0</v>
      </c>
      <c r="BJ116" s="199" t="s">
        <v>102</v>
      </c>
      <c r="BK116" s="196"/>
      <c r="BL116" s="196"/>
      <c r="BM116" s="196"/>
    </row>
    <row r="117" s="1" customFormat="1" ht="18" customHeight="1">
      <c r="B117" s="45"/>
      <c r="C117" s="46"/>
      <c r="D117" s="153" t="s">
        <v>212</v>
      </c>
      <c r="E117" s="147"/>
      <c r="F117" s="147"/>
      <c r="G117" s="147"/>
      <c r="H117" s="147"/>
      <c r="I117" s="46"/>
      <c r="J117" s="46"/>
      <c r="K117" s="46"/>
      <c r="L117" s="46"/>
      <c r="M117" s="46"/>
      <c r="N117" s="148">
        <f>ROUND(N90*T117,1)</f>
        <v>0</v>
      </c>
      <c r="O117" s="135"/>
      <c r="P117" s="135"/>
      <c r="Q117" s="135"/>
      <c r="R117" s="47"/>
      <c r="S117" s="196"/>
      <c r="T117" s="197"/>
      <c r="U117" s="198" t="s">
        <v>50</v>
      </c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9" t="s">
        <v>209</v>
      </c>
      <c r="AZ117" s="196"/>
      <c r="BA117" s="196"/>
      <c r="BB117" s="196"/>
      <c r="BC117" s="196"/>
      <c r="BD117" s="196"/>
      <c r="BE117" s="200">
        <f>IF(U117="základní",N117,0)</f>
        <v>0</v>
      </c>
      <c r="BF117" s="200">
        <f>IF(U117="snížená",N117,0)</f>
        <v>0</v>
      </c>
      <c r="BG117" s="200">
        <f>IF(U117="zákl. přenesená",N117,0)</f>
        <v>0</v>
      </c>
      <c r="BH117" s="200">
        <f>IF(U117="sníž. přenesená",N117,0)</f>
        <v>0</v>
      </c>
      <c r="BI117" s="200">
        <f>IF(U117="nulová",N117,0)</f>
        <v>0</v>
      </c>
      <c r="BJ117" s="199" t="s">
        <v>102</v>
      </c>
      <c r="BK117" s="196"/>
      <c r="BL117" s="196"/>
      <c r="BM117" s="196"/>
    </row>
    <row r="118" s="1" customFormat="1" ht="18" customHeight="1">
      <c r="B118" s="45"/>
      <c r="C118" s="46"/>
      <c r="D118" s="153" t="s">
        <v>213</v>
      </c>
      <c r="E118" s="147"/>
      <c r="F118" s="147"/>
      <c r="G118" s="147"/>
      <c r="H118" s="147"/>
      <c r="I118" s="46"/>
      <c r="J118" s="46"/>
      <c r="K118" s="46"/>
      <c r="L118" s="46"/>
      <c r="M118" s="46"/>
      <c r="N118" s="148">
        <f>ROUND(N90*T118,1)</f>
        <v>0</v>
      </c>
      <c r="O118" s="135"/>
      <c r="P118" s="135"/>
      <c r="Q118" s="135"/>
      <c r="R118" s="47"/>
      <c r="S118" s="196"/>
      <c r="T118" s="197"/>
      <c r="U118" s="198" t="s">
        <v>50</v>
      </c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9" t="s">
        <v>209</v>
      </c>
      <c r="AZ118" s="196"/>
      <c r="BA118" s="196"/>
      <c r="BB118" s="196"/>
      <c r="BC118" s="196"/>
      <c r="BD118" s="196"/>
      <c r="BE118" s="200">
        <f>IF(U118="základní",N118,0)</f>
        <v>0</v>
      </c>
      <c r="BF118" s="200">
        <f>IF(U118="snížená",N118,0)</f>
        <v>0</v>
      </c>
      <c r="BG118" s="200">
        <f>IF(U118="zákl. přenesená",N118,0)</f>
        <v>0</v>
      </c>
      <c r="BH118" s="200">
        <f>IF(U118="sníž. přenesená",N118,0)</f>
        <v>0</v>
      </c>
      <c r="BI118" s="200">
        <f>IF(U118="nulová",N118,0)</f>
        <v>0</v>
      </c>
      <c r="BJ118" s="199" t="s">
        <v>102</v>
      </c>
      <c r="BK118" s="196"/>
      <c r="BL118" s="196"/>
      <c r="BM118" s="196"/>
    </row>
    <row r="119" s="1" customFormat="1" ht="18" customHeight="1">
      <c r="B119" s="45"/>
      <c r="C119" s="46"/>
      <c r="D119" s="147" t="s">
        <v>214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148">
        <f>ROUND(N90*T119,1)</f>
        <v>0</v>
      </c>
      <c r="O119" s="135"/>
      <c r="P119" s="135"/>
      <c r="Q119" s="135"/>
      <c r="R119" s="47"/>
      <c r="S119" s="196"/>
      <c r="T119" s="201"/>
      <c r="U119" s="202" t="s">
        <v>50</v>
      </c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9" t="s">
        <v>215</v>
      </c>
      <c r="AZ119" s="196"/>
      <c r="BA119" s="196"/>
      <c r="BB119" s="196"/>
      <c r="BC119" s="196"/>
      <c r="BD119" s="196"/>
      <c r="BE119" s="200">
        <f>IF(U119="základní",N119,0)</f>
        <v>0</v>
      </c>
      <c r="BF119" s="200">
        <f>IF(U119="snížená",N119,0)</f>
        <v>0</v>
      </c>
      <c r="BG119" s="200">
        <f>IF(U119="zákl. přenesená",N119,0)</f>
        <v>0</v>
      </c>
      <c r="BH119" s="200">
        <f>IF(U119="sníž. přenesená",N119,0)</f>
        <v>0</v>
      </c>
      <c r="BI119" s="200">
        <f>IF(U119="nulová",N119,0)</f>
        <v>0</v>
      </c>
      <c r="BJ119" s="199" t="s">
        <v>102</v>
      </c>
      <c r="BK119" s="196"/>
      <c r="BL119" s="196"/>
      <c r="BM119" s="196"/>
    </row>
    <row r="120" s="1" customForma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  <c r="T120" s="179"/>
      <c r="U120" s="179"/>
    </row>
    <row r="121" s="1" customFormat="1" ht="29.28" customHeight="1">
      <c r="B121" s="45"/>
      <c r="C121" s="158" t="s">
        <v>160</v>
      </c>
      <c r="D121" s="159"/>
      <c r="E121" s="159"/>
      <c r="F121" s="159"/>
      <c r="G121" s="159"/>
      <c r="H121" s="159"/>
      <c r="I121" s="159"/>
      <c r="J121" s="159"/>
      <c r="K121" s="159"/>
      <c r="L121" s="160">
        <f>ROUND(SUM(N90+N113),1)</f>
        <v>0</v>
      </c>
      <c r="M121" s="160"/>
      <c r="N121" s="160"/>
      <c r="O121" s="160"/>
      <c r="P121" s="160"/>
      <c r="Q121" s="160"/>
      <c r="R121" s="47"/>
      <c r="T121" s="179"/>
      <c r="U121" s="179"/>
    </row>
    <row r="122" s="1" customFormat="1" ht="6.96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6"/>
      <c r="T122" s="179"/>
      <c r="U122" s="179"/>
    </row>
    <row r="126" s="1" customFormat="1" ht="6.96" customHeight="1">
      <c r="B126" s="77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9"/>
    </row>
    <row r="127" s="1" customFormat="1" ht="36.96" customHeight="1">
      <c r="B127" s="45"/>
      <c r="C127" s="26" t="s">
        <v>216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7"/>
    </row>
    <row r="128" s="1" customFormat="1" ht="6.96" customHeight="1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7"/>
    </row>
    <row r="129" s="1" customFormat="1" ht="30" customHeight="1">
      <c r="B129" s="45"/>
      <c r="C129" s="37" t="s">
        <v>19</v>
      </c>
      <c r="D129" s="46"/>
      <c r="E129" s="46"/>
      <c r="F129" s="163" t="str">
        <f>F6</f>
        <v>Stavební úpravy porodny krav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46"/>
      <c r="R129" s="47"/>
    </row>
    <row r="130" ht="30" customHeight="1">
      <c r="B130" s="25"/>
      <c r="C130" s="37" t="s">
        <v>168</v>
      </c>
      <c r="D130" s="30"/>
      <c r="E130" s="30"/>
      <c r="F130" s="163" t="s">
        <v>1750</v>
      </c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28"/>
    </row>
    <row r="131" ht="30" customHeight="1">
      <c r="B131" s="25"/>
      <c r="C131" s="37" t="s">
        <v>170</v>
      </c>
      <c r="D131" s="30"/>
      <c r="E131" s="30"/>
      <c r="F131" s="163" t="s">
        <v>171</v>
      </c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28"/>
    </row>
    <row r="132" s="1" customFormat="1" ht="36.96" customHeight="1">
      <c r="B132" s="45"/>
      <c r="C132" s="84" t="s">
        <v>172</v>
      </c>
      <c r="D132" s="46"/>
      <c r="E132" s="46"/>
      <c r="F132" s="86" t="str">
        <f>F9</f>
        <v>02a - Stavební část</v>
      </c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7"/>
    </row>
    <row r="133" s="1" customFormat="1" ht="6.96" customHeight="1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</row>
    <row r="134" s="1" customFormat="1" ht="18" customHeight="1">
      <c r="B134" s="45"/>
      <c r="C134" s="37" t="s">
        <v>24</v>
      </c>
      <c r="D134" s="46"/>
      <c r="E134" s="46"/>
      <c r="F134" s="32" t="str">
        <f>F11</f>
        <v>Košetice</v>
      </c>
      <c r="G134" s="46"/>
      <c r="H134" s="46"/>
      <c r="I134" s="46"/>
      <c r="J134" s="46"/>
      <c r="K134" s="37" t="s">
        <v>26</v>
      </c>
      <c r="L134" s="46"/>
      <c r="M134" s="89" t="str">
        <f>IF(O11="","",O11)</f>
        <v>8. 2. 2019</v>
      </c>
      <c r="N134" s="89"/>
      <c r="O134" s="89"/>
      <c r="P134" s="89"/>
      <c r="Q134" s="46"/>
      <c r="R134" s="47"/>
    </row>
    <row r="135" s="1" customFormat="1" ht="6.96" customHeight="1"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7"/>
    </row>
    <row r="136" s="1" customFormat="1">
      <c r="B136" s="45"/>
      <c r="C136" s="37" t="s">
        <v>28</v>
      </c>
      <c r="D136" s="46"/>
      <c r="E136" s="46"/>
      <c r="F136" s="32" t="str">
        <f>E14</f>
        <v>Agropodnik Košetice,a.s.</v>
      </c>
      <c r="G136" s="46"/>
      <c r="H136" s="46"/>
      <c r="I136" s="46"/>
      <c r="J136" s="46"/>
      <c r="K136" s="37" t="s">
        <v>36</v>
      </c>
      <c r="L136" s="46"/>
      <c r="M136" s="32" t="str">
        <f>E20</f>
        <v>Farmtec a.s.</v>
      </c>
      <c r="N136" s="32"/>
      <c r="O136" s="32"/>
      <c r="P136" s="32"/>
      <c r="Q136" s="32"/>
      <c r="R136" s="47"/>
    </row>
    <row r="137" s="1" customFormat="1" ht="14.4" customHeight="1">
      <c r="B137" s="45"/>
      <c r="C137" s="37" t="s">
        <v>34</v>
      </c>
      <c r="D137" s="46"/>
      <c r="E137" s="46"/>
      <c r="F137" s="32" t="str">
        <f>IF(E17="","",E17)</f>
        <v>Vyplň údaj</v>
      </c>
      <c r="G137" s="46"/>
      <c r="H137" s="46"/>
      <c r="I137" s="46"/>
      <c r="J137" s="46"/>
      <c r="K137" s="37" t="s">
        <v>40</v>
      </c>
      <c r="L137" s="46"/>
      <c r="M137" s="32" t="str">
        <f>E23</f>
        <v xml:space="preserve"> </v>
      </c>
      <c r="N137" s="32"/>
      <c r="O137" s="32"/>
      <c r="P137" s="32"/>
      <c r="Q137" s="32"/>
      <c r="R137" s="47"/>
    </row>
    <row r="138" s="1" customFormat="1" ht="10.32" customHeight="1"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s="9" customFormat="1" ht="29.28" customHeight="1">
      <c r="B139" s="203"/>
      <c r="C139" s="204" t="s">
        <v>217</v>
      </c>
      <c r="D139" s="205" t="s">
        <v>218</v>
      </c>
      <c r="E139" s="205" t="s">
        <v>64</v>
      </c>
      <c r="F139" s="205" t="s">
        <v>219</v>
      </c>
      <c r="G139" s="205"/>
      <c r="H139" s="205"/>
      <c r="I139" s="205"/>
      <c r="J139" s="205" t="s">
        <v>220</v>
      </c>
      <c r="K139" s="205" t="s">
        <v>221</v>
      </c>
      <c r="L139" s="205" t="s">
        <v>222</v>
      </c>
      <c r="M139" s="205"/>
      <c r="N139" s="205" t="s">
        <v>177</v>
      </c>
      <c r="O139" s="205"/>
      <c r="P139" s="205"/>
      <c r="Q139" s="206"/>
      <c r="R139" s="207"/>
      <c r="T139" s="105" t="s">
        <v>223</v>
      </c>
      <c r="U139" s="106" t="s">
        <v>46</v>
      </c>
      <c r="V139" s="106" t="s">
        <v>224</v>
      </c>
      <c r="W139" s="106" t="s">
        <v>225</v>
      </c>
      <c r="X139" s="106" t="s">
        <v>226</v>
      </c>
      <c r="Y139" s="106" t="s">
        <v>227</v>
      </c>
      <c r="Z139" s="106" t="s">
        <v>228</v>
      </c>
      <c r="AA139" s="107" t="s">
        <v>229</v>
      </c>
    </row>
    <row r="140" s="1" customFormat="1" ht="29.28" customHeight="1">
      <c r="B140" s="45"/>
      <c r="C140" s="109" t="s">
        <v>174</v>
      </c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208">
        <f>BK140</f>
        <v>0</v>
      </c>
      <c r="O140" s="209"/>
      <c r="P140" s="209"/>
      <c r="Q140" s="209"/>
      <c r="R140" s="47"/>
      <c r="T140" s="108"/>
      <c r="U140" s="66"/>
      <c r="V140" s="66"/>
      <c r="W140" s="210">
        <f>W141+W209+W246+W249+W256</f>
        <v>0</v>
      </c>
      <c r="X140" s="66"/>
      <c r="Y140" s="210">
        <f>Y141+Y209+Y246+Y249+Y256</f>
        <v>726.74452009999993</v>
      </c>
      <c r="Z140" s="66"/>
      <c r="AA140" s="211">
        <f>AA141+AA209+AA246+AA249+AA256</f>
        <v>76.679999999999993</v>
      </c>
      <c r="AT140" s="21" t="s">
        <v>81</v>
      </c>
      <c r="AU140" s="21" t="s">
        <v>179</v>
      </c>
      <c r="BK140" s="212">
        <f>BK141+BK209+BK246+BK249+BK256</f>
        <v>0</v>
      </c>
    </row>
    <row r="141" s="10" customFormat="1" ht="37.44001" customHeight="1">
      <c r="B141" s="213"/>
      <c r="C141" s="214"/>
      <c r="D141" s="215" t="s">
        <v>180</v>
      </c>
      <c r="E141" s="215"/>
      <c r="F141" s="215"/>
      <c r="G141" s="215"/>
      <c r="H141" s="215"/>
      <c r="I141" s="215"/>
      <c r="J141" s="215"/>
      <c r="K141" s="215"/>
      <c r="L141" s="215"/>
      <c r="M141" s="215"/>
      <c r="N141" s="216">
        <f>BK141</f>
        <v>0</v>
      </c>
      <c r="O141" s="187"/>
      <c r="P141" s="187"/>
      <c r="Q141" s="187"/>
      <c r="R141" s="217"/>
      <c r="T141" s="218"/>
      <c r="U141" s="214"/>
      <c r="V141" s="214"/>
      <c r="W141" s="219">
        <f>W142+W162+W170+W179+W189+W202+W206</f>
        <v>0</v>
      </c>
      <c r="X141" s="214"/>
      <c r="Y141" s="219">
        <f>Y142+Y162+Y170+Y179+Y189+Y202+Y206</f>
        <v>718.49359722999998</v>
      </c>
      <c r="Z141" s="214"/>
      <c r="AA141" s="220">
        <f>AA142+AA162+AA170+AA179+AA189+AA202+AA206</f>
        <v>76.679999999999993</v>
      </c>
      <c r="AR141" s="221" t="s">
        <v>89</v>
      </c>
      <c r="AT141" s="222" t="s">
        <v>81</v>
      </c>
      <c r="AU141" s="222" t="s">
        <v>82</v>
      </c>
      <c r="AY141" s="221" t="s">
        <v>230</v>
      </c>
      <c r="BK141" s="223">
        <f>BK142+BK162+BK170+BK179+BK189+BK202+BK206</f>
        <v>0</v>
      </c>
    </row>
    <row r="142" s="10" customFormat="1" ht="19.92" customHeight="1">
      <c r="B142" s="213"/>
      <c r="C142" s="214"/>
      <c r="D142" s="224" t="s">
        <v>181</v>
      </c>
      <c r="E142" s="224"/>
      <c r="F142" s="224"/>
      <c r="G142" s="224"/>
      <c r="H142" s="224"/>
      <c r="I142" s="224"/>
      <c r="J142" s="224"/>
      <c r="K142" s="224"/>
      <c r="L142" s="224"/>
      <c r="M142" s="224"/>
      <c r="N142" s="225">
        <f>BK142</f>
        <v>0</v>
      </c>
      <c r="O142" s="226"/>
      <c r="P142" s="226"/>
      <c r="Q142" s="226"/>
      <c r="R142" s="217"/>
      <c r="T142" s="218"/>
      <c r="U142" s="214"/>
      <c r="V142" s="214"/>
      <c r="W142" s="219">
        <f>SUM(W143:W161)</f>
        <v>0</v>
      </c>
      <c r="X142" s="214"/>
      <c r="Y142" s="219">
        <f>SUM(Y143:Y161)</f>
        <v>4.9323600000000001</v>
      </c>
      <c r="Z142" s="214"/>
      <c r="AA142" s="220">
        <f>SUM(AA143:AA161)</f>
        <v>0</v>
      </c>
      <c r="AR142" s="221" t="s">
        <v>89</v>
      </c>
      <c r="AT142" s="222" t="s">
        <v>81</v>
      </c>
      <c r="AU142" s="222" t="s">
        <v>89</v>
      </c>
      <c r="AY142" s="221" t="s">
        <v>230</v>
      </c>
      <c r="BK142" s="223">
        <f>SUM(BK143:BK161)</f>
        <v>0</v>
      </c>
    </row>
    <row r="143" s="1" customFormat="1" ht="25.5" customHeight="1">
      <c r="B143" s="45"/>
      <c r="C143" s="227" t="s">
        <v>89</v>
      </c>
      <c r="D143" s="227" t="s">
        <v>231</v>
      </c>
      <c r="E143" s="228" t="s">
        <v>232</v>
      </c>
      <c r="F143" s="229" t="s">
        <v>233</v>
      </c>
      <c r="G143" s="229"/>
      <c r="H143" s="229"/>
      <c r="I143" s="229"/>
      <c r="J143" s="230" t="s">
        <v>234</v>
      </c>
      <c r="K143" s="231">
        <v>200</v>
      </c>
      <c r="L143" s="232">
        <v>0</v>
      </c>
      <c r="M143" s="233"/>
      <c r="N143" s="234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102</v>
      </c>
      <c r="AT143" s="21" t="s">
        <v>231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102</v>
      </c>
      <c r="BM143" s="21" t="s">
        <v>1752</v>
      </c>
    </row>
    <row r="144" s="1" customFormat="1" ht="25.5" customHeight="1">
      <c r="B144" s="45"/>
      <c r="C144" s="227" t="s">
        <v>93</v>
      </c>
      <c r="D144" s="227" t="s">
        <v>231</v>
      </c>
      <c r="E144" s="228" t="s">
        <v>236</v>
      </c>
      <c r="F144" s="229" t="s">
        <v>237</v>
      </c>
      <c r="G144" s="229"/>
      <c r="H144" s="229"/>
      <c r="I144" s="229"/>
      <c r="J144" s="230" t="s">
        <v>238</v>
      </c>
      <c r="K144" s="231">
        <v>30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102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102</v>
      </c>
      <c r="BM144" s="21" t="s">
        <v>1753</v>
      </c>
    </row>
    <row r="145" s="1" customFormat="1" ht="51" customHeight="1">
      <c r="B145" s="45"/>
      <c r="C145" s="227" t="s">
        <v>97</v>
      </c>
      <c r="D145" s="227" t="s">
        <v>231</v>
      </c>
      <c r="E145" s="228" t="s">
        <v>1754</v>
      </c>
      <c r="F145" s="229" t="s">
        <v>1755</v>
      </c>
      <c r="G145" s="229"/>
      <c r="H145" s="229"/>
      <c r="I145" s="229"/>
      <c r="J145" s="230" t="s">
        <v>242</v>
      </c>
      <c r="K145" s="231">
        <v>604.52499999999998</v>
      </c>
      <c r="L145" s="232">
        <v>0</v>
      </c>
      <c r="M145" s="233"/>
      <c r="N145" s="234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102</v>
      </c>
      <c r="AT145" s="21" t="s">
        <v>231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102</v>
      </c>
      <c r="BM145" s="21" t="s">
        <v>1756</v>
      </c>
    </row>
    <row r="146" s="1" customFormat="1" ht="25.5" customHeight="1">
      <c r="B146" s="45"/>
      <c r="C146" s="227" t="s">
        <v>102</v>
      </c>
      <c r="D146" s="227" t="s">
        <v>231</v>
      </c>
      <c r="E146" s="228" t="s">
        <v>1757</v>
      </c>
      <c r="F146" s="229" t="s">
        <v>1758</v>
      </c>
      <c r="G146" s="229"/>
      <c r="H146" s="229"/>
      <c r="I146" s="229"/>
      <c r="J146" s="230" t="s">
        <v>242</v>
      </c>
      <c r="K146" s="231">
        <v>370.07499999999999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102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102</v>
      </c>
      <c r="BM146" s="21" t="s">
        <v>1759</v>
      </c>
    </row>
    <row r="147" s="1" customFormat="1" ht="25.5" customHeight="1">
      <c r="B147" s="45"/>
      <c r="C147" s="227" t="s">
        <v>109</v>
      </c>
      <c r="D147" s="227" t="s">
        <v>231</v>
      </c>
      <c r="E147" s="228" t="s">
        <v>1760</v>
      </c>
      <c r="F147" s="229" t="s">
        <v>1761</v>
      </c>
      <c r="G147" s="229"/>
      <c r="H147" s="229"/>
      <c r="I147" s="229"/>
      <c r="J147" s="230" t="s">
        <v>242</v>
      </c>
      <c r="K147" s="231">
        <v>370.07499999999999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102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102</v>
      </c>
      <c r="BM147" s="21" t="s">
        <v>1762</v>
      </c>
    </row>
    <row r="148" s="1" customFormat="1" ht="25.5" customHeight="1">
      <c r="B148" s="45"/>
      <c r="C148" s="227" t="s">
        <v>250</v>
      </c>
      <c r="D148" s="227" t="s">
        <v>231</v>
      </c>
      <c r="E148" s="228" t="s">
        <v>244</v>
      </c>
      <c r="F148" s="229" t="s">
        <v>245</v>
      </c>
      <c r="G148" s="229"/>
      <c r="H148" s="229"/>
      <c r="I148" s="229"/>
      <c r="J148" s="230" t="s">
        <v>242</v>
      </c>
      <c r="K148" s="231">
        <v>234.44999999999999</v>
      </c>
      <c r="L148" s="232">
        <v>0</v>
      </c>
      <c r="M148" s="233"/>
      <c r="N148" s="234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102</v>
      </c>
      <c r="AT148" s="21" t="s">
        <v>231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102</v>
      </c>
      <c r="BM148" s="21" t="s">
        <v>1763</v>
      </c>
    </row>
    <row r="149" s="1" customFormat="1" ht="25.5" customHeight="1">
      <c r="B149" s="45"/>
      <c r="C149" s="227" t="s">
        <v>254</v>
      </c>
      <c r="D149" s="227" t="s">
        <v>231</v>
      </c>
      <c r="E149" s="228" t="s">
        <v>247</v>
      </c>
      <c r="F149" s="229" t="s">
        <v>248</v>
      </c>
      <c r="G149" s="229"/>
      <c r="H149" s="229"/>
      <c r="I149" s="229"/>
      <c r="J149" s="230" t="s">
        <v>242</v>
      </c>
      <c r="K149" s="231">
        <v>234.44999999999999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102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102</v>
      </c>
      <c r="BM149" s="21" t="s">
        <v>1764</v>
      </c>
    </row>
    <row r="150" s="1" customFormat="1" ht="25.5" customHeight="1">
      <c r="B150" s="45"/>
      <c r="C150" s="227" t="s">
        <v>258</v>
      </c>
      <c r="D150" s="227" t="s">
        <v>231</v>
      </c>
      <c r="E150" s="228" t="s">
        <v>251</v>
      </c>
      <c r="F150" s="229" t="s">
        <v>252</v>
      </c>
      <c r="G150" s="229"/>
      <c r="H150" s="229"/>
      <c r="I150" s="229"/>
      <c r="J150" s="230" t="s">
        <v>242</v>
      </c>
      <c r="K150" s="231">
        <v>34.359999999999999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102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102</v>
      </c>
      <c r="BM150" s="21" t="s">
        <v>1765</v>
      </c>
    </row>
    <row r="151" s="1" customFormat="1" ht="25.5" customHeight="1">
      <c r="B151" s="45"/>
      <c r="C151" s="227" t="s">
        <v>262</v>
      </c>
      <c r="D151" s="227" t="s">
        <v>231</v>
      </c>
      <c r="E151" s="228" t="s">
        <v>255</v>
      </c>
      <c r="F151" s="229" t="s">
        <v>256</v>
      </c>
      <c r="G151" s="229"/>
      <c r="H151" s="229"/>
      <c r="I151" s="229"/>
      <c r="J151" s="230" t="s">
        <v>242</v>
      </c>
      <c r="K151" s="231">
        <v>34.359999999999999</v>
      </c>
      <c r="L151" s="232">
        <v>0</v>
      </c>
      <c r="M151" s="233"/>
      <c r="N151" s="234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102</v>
      </c>
      <c r="AT151" s="21" t="s">
        <v>231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102</v>
      </c>
      <c r="BM151" s="21" t="s">
        <v>1766</v>
      </c>
    </row>
    <row r="152" s="1" customFormat="1" ht="25.5" customHeight="1">
      <c r="B152" s="45"/>
      <c r="C152" s="227" t="s">
        <v>266</v>
      </c>
      <c r="D152" s="227" t="s">
        <v>231</v>
      </c>
      <c r="E152" s="228" t="s">
        <v>1767</v>
      </c>
      <c r="F152" s="229" t="s">
        <v>1768</v>
      </c>
      <c r="G152" s="229"/>
      <c r="H152" s="229"/>
      <c r="I152" s="229"/>
      <c r="J152" s="230" t="s">
        <v>242</v>
      </c>
      <c r="K152" s="231">
        <v>26.442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102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102</v>
      </c>
      <c r="BM152" s="21" t="s">
        <v>1769</v>
      </c>
    </row>
    <row r="153" s="1" customFormat="1" ht="25.5" customHeight="1">
      <c r="B153" s="45"/>
      <c r="C153" s="227" t="s">
        <v>270</v>
      </c>
      <c r="D153" s="227" t="s">
        <v>231</v>
      </c>
      <c r="E153" s="228" t="s">
        <v>1770</v>
      </c>
      <c r="F153" s="229" t="s">
        <v>1771</v>
      </c>
      <c r="G153" s="229"/>
      <c r="H153" s="229"/>
      <c r="I153" s="229"/>
      <c r="J153" s="230" t="s">
        <v>242</v>
      </c>
      <c r="K153" s="231">
        <v>26.442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102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102</v>
      </c>
      <c r="BM153" s="21" t="s">
        <v>1772</v>
      </c>
    </row>
    <row r="154" s="1" customFormat="1" ht="16.5" customHeight="1">
      <c r="B154" s="45"/>
      <c r="C154" s="227" t="s">
        <v>274</v>
      </c>
      <c r="D154" s="227" t="s">
        <v>231</v>
      </c>
      <c r="E154" s="228" t="s">
        <v>1773</v>
      </c>
      <c r="F154" s="229" t="s">
        <v>1774</v>
      </c>
      <c r="G154" s="229"/>
      <c r="H154" s="229"/>
      <c r="I154" s="229"/>
      <c r="J154" s="230" t="s">
        <v>288</v>
      </c>
      <c r="K154" s="231">
        <v>108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0.0062199999999999998</v>
      </c>
      <c r="Y154" s="236">
        <f>X154*K154</f>
        <v>0.67176000000000002</v>
      </c>
      <c r="Z154" s="236">
        <v>0</v>
      </c>
      <c r="AA154" s="237">
        <f>Z154*K154</f>
        <v>0</v>
      </c>
      <c r="AR154" s="21" t="s">
        <v>102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102</v>
      </c>
      <c r="BM154" s="21" t="s">
        <v>1775</v>
      </c>
    </row>
    <row r="155" s="1" customFormat="1" ht="16.5" customHeight="1">
      <c r="B155" s="45"/>
      <c r="C155" s="227" t="s">
        <v>278</v>
      </c>
      <c r="D155" s="227" t="s">
        <v>231</v>
      </c>
      <c r="E155" s="228" t="s">
        <v>1776</v>
      </c>
      <c r="F155" s="229" t="s">
        <v>1777</v>
      </c>
      <c r="G155" s="229"/>
      <c r="H155" s="229"/>
      <c r="I155" s="229"/>
      <c r="J155" s="230" t="s">
        <v>288</v>
      </c>
      <c r="K155" s="231">
        <v>108</v>
      </c>
      <c r="L155" s="232">
        <v>0</v>
      </c>
      <c r="M155" s="233"/>
      <c r="N155" s="234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102</v>
      </c>
      <c r="AT155" s="21" t="s">
        <v>231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102</v>
      </c>
      <c r="BM155" s="21" t="s">
        <v>1778</v>
      </c>
    </row>
    <row r="156" s="1" customFormat="1" ht="25.5" customHeight="1">
      <c r="B156" s="45"/>
      <c r="C156" s="227" t="s">
        <v>282</v>
      </c>
      <c r="D156" s="227" t="s">
        <v>231</v>
      </c>
      <c r="E156" s="228" t="s">
        <v>1779</v>
      </c>
      <c r="F156" s="229" t="s">
        <v>1780</v>
      </c>
      <c r="G156" s="229"/>
      <c r="H156" s="229"/>
      <c r="I156" s="229"/>
      <c r="J156" s="230" t="s">
        <v>288</v>
      </c>
      <c r="K156" s="231">
        <v>108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0.039449999999999999</v>
      </c>
      <c r="Y156" s="236">
        <f>X156*K156</f>
        <v>4.2606000000000002</v>
      </c>
      <c r="Z156" s="236">
        <v>0</v>
      </c>
      <c r="AA156" s="237">
        <f>Z156*K156</f>
        <v>0</v>
      </c>
      <c r="AR156" s="21" t="s">
        <v>102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102</v>
      </c>
      <c r="BM156" s="21" t="s">
        <v>1781</v>
      </c>
    </row>
    <row r="157" s="1" customFormat="1" ht="25.5" customHeight="1">
      <c r="B157" s="45"/>
      <c r="C157" s="227" t="s">
        <v>11</v>
      </c>
      <c r="D157" s="227" t="s">
        <v>231</v>
      </c>
      <c r="E157" s="228" t="s">
        <v>259</v>
      </c>
      <c r="F157" s="229" t="s">
        <v>260</v>
      </c>
      <c r="G157" s="229"/>
      <c r="H157" s="229"/>
      <c r="I157" s="229"/>
      <c r="J157" s="230" t="s">
        <v>242</v>
      </c>
      <c r="K157" s="231">
        <v>60.802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102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102</v>
      </c>
      <c r="BM157" s="21" t="s">
        <v>1782</v>
      </c>
    </row>
    <row r="158" s="1" customFormat="1" ht="25.5" customHeight="1">
      <c r="B158" s="45"/>
      <c r="C158" s="227" t="s">
        <v>290</v>
      </c>
      <c r="D158" s="227" t="s">
        <v>231</v>
      </c>
      <c r="E158" s="228" t="s">
        <v>267</v>
      </c>
      <c r="F158" s="229" t="s">
        <v>268</v>
      </c>
      <c r="G158" s="229"/>
      <c r="H158" s="229"/>
      <c r="I158" s="229"/>
      <c r="J158" s="230" t="s">
        <v>242</v>
      </c>
      <c r="K158" s="231">
        <v>550.70699999999999</v>
      </c>
      <c r="L158" s="232">
        <v>0</v>
      </c>
      <c r="M158" s="233"/>
      <c r="N158" s="234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102</v>
      </c>
      <c r="AT158" s="21" t="s">
        <v>231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102</v>
      </c>
      <c r="BM158" s="21" t="s">
        <v>1783</v>
      </c>
    </row>
    <row r="159" s="1" customFormat="1" ht="16.5" customHeight="1">
      <c r="B159" s="45"/>
      <c r="C159" s="227" t="s">
        <v>294</v>
      </c>
      <c r="D159" s="227" t="s">
        <v>231</v>
      </c>
      <c r="E159" s="228" t="s">
        <v>1108</v>
      </c>
      <c r="F159" s="229" t="s">
        <v>1109</v>
      </c>
      <c r="G159" s="229"/>
      <c r="H159" s="229"/>
      <c r="I159" s="229"/>
      <c r="J159" s="230" t="s">
        <v>242</v>
      </c>
      <c r="K159" s="231">
        <v>665.327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102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102</v>
      </c>
      <c r="BM159" s="21" t="s">
        <v>1784</v>
      </c>
    </row>
    <row r="160" s="1" customFormat="1" ht="38.25" customHeight="1">
      <c r="B160" s="45"/>
      <c r="C160" s="227" t="s">
        <v>298</v>
      </c>
      <c r="D160" s="227" t="s">
        <v>231</v>
      </c>
      <c r="E160" s="228" t="s">
        <v>1785</v>
      </c>
      <c r="F160" s="229" t="s">
        <v>1786</v>
      </c>
      <c r="G160" s="229"/>
      <c r="H160" s="229"/>
      <c r="I160" s="229"/>
      <c r="J160" s="230" t="s">
        <v>242</v>
      </c>
      <c r="K160" s="231">
        <v>114.62000000000001</v>
      </c>
      <c r="L160" s="232">
        <v>0</v>
      </c>
      <c r="M160" s="233"/>
      <c r="N160" s="234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102</v>
      </c>
      <c r="AT160" s="21" t="s">
        <v>231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102</v>
      </c>
      <c r="BM160" s="21" t="s">
        <v>1787</v>
      </c>
    </row>
    <row r="161" s="1" customFormat="1" ht="25.5" customHeight="1">
      <c r="B161" s="45"/>
      <c r="C161" s="227" t="s">
        <v>302</v>
      </c>
      <c r="D161" s="227" t="s">
        <v>231</v>
      </c>
      <c r="E161" s="228" t="s">
        <v>286</v>
      </c>
      <c r="F161" s="229" t="s">
        <v>287</v>
      </c>
      <c r="G161" s="229"/>
      <c r="H161" s="229"/>
      <c r="I161" s="229"/>
      <c r="J161" s="230" t="s">
        <v>288</v>
      </c>
      <c r="K161" s="231">
        <v>320.11599999999999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102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102</v>
      </c>
      <c r="BM161" s="21" t="s">
        <v>1788</v>
      </c>
    </row>
    <row r="162" s="10" customFormat="1" ht="29.88" customHeight="1">
      <c r="B162" s="213"/>
      <c r="C162" s="214"/>
      <c r="D162" s="224" t="s">
        <v>1751</v>
      </c>
      <c r="E162" s="224"/>
      <c r="F162" s="224"/>
      <c r="G162" s="224"/>
      <c r="H162" s="224"/>
      <c r="I162" s="224"/>
      <c r="J162" s="224"/>
      <c r="K162" s="224"/>
      <c r="L162" s="224"/>
      <c r="M162" s="224"/>
      <c r="N162" s="238">
        <f>BK162</f>
        <v>0</v>
      </c>
      <c r="O162" s="239"/>
      <c r="P162" s="239"/>
      <c r="Q162" s="239"/>
      <c r="R162" s="217"/>
      <c r="T162" s="218"/>
      <c r="U162" s="214"/>
      <c r="V162" s="214"/>
      <c r="W162" s="219">
        <f>SUM(W163:W169)</f>
        <v>0</v>
      </c>
      <c r="X162" s="214"/>
      <c r="Y162" s="219">
        <f>SUM(Y163:Y169)</f>
        <v>185.11920000000004</v>
      </c>
      <c r="Z162" s="214"/>
      <c r="AA162" s="220">
        <f>SUM(AA163:AA169)</f>
        <v>76.679999999999993</v>
      </c>
      <c r="AR162" s="221" t="s">
        <v>89</v>
      </c>
      <c r="AT162" s="222" t="s">
        <v>81</v>
      </c>
      <c r="AU162" s="222" t="s">
        <v>89</v>
      </c>
      <c r="AY162" s="221" t="s">
        <v>230</v>
      </c>
      <c r="BK162" s="223">
        <f>SUM(BK163:BK169)</f>
        <v>0</v>
      </c>
    </row>
    <row r="163" s="1" customFormat="1" ht="25.5" customHeight="1">
      <c r="B163" s="45"/>
      <c r="C163" s="227" t="s">
        <v>307</v>
      </c>
      <c r="D163" s="227" t="s">
        <v>231</v>
      </c>
      <c r="E163" s="228" t="s">
        <v>1789</v>
      </c>
      <c r="F163" s="229" t="s">
        <v>1790</v>
      </c>
      <c r="G163" s="229"/>
      <c r="H163" s="229"/>
      <c r="I163" s="229"/>
      <c r="J163" s="230" t="s">
        <v>242</v>
      </c>
      <c r="K163" s="231">
        <v>324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102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102</v>
      </c>
      <c r="BM163" s="21" t="s">
        <v>1791</v>
      </c>
    </row>
    <row r="164" s="1" customFormat="1" ht="25.5" customHeight="1">
      <c r="B164" s="45"/>
      <c r="C164" s="227" t="s">
        <v>10</v>
      </c>
      <c r="D164" s="227" t="s">
        <v>231</v>
      </c>
      <c r="E164" s="228" t="s">
        <v>1792</v>
      </c>
      <c r="F164" s="229" t="s">
        <v>1793</v>
      </c>
      <c r="G164" s="229"/>
      <c r="H164" s="229"/>
      <c r="I164" s="229"/>
      <c r="J164" s="230" t="s">
        <v>288</v>
      </c>
      <c r="K164" s="231">
        <v>216</v>
      </c>
      <c r="L164" s="232">
        <v>0</v>
      </c>
      <c r="M164" s="233"/>
      <c r="N164" s="234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0.1012</v>
      </c>
      <c r="Y164" s="236">
        <f>X164*K164</f>
        <v>21.859200000000001</v>
      </c>
      <c r="Z164" s="236">
        <v>0</v>
      </c>
      <c r="AA164" s="237">
        <f>Z164*K164</f>
        <v>0</v>
      </c>
      <c r="AR164" s="21" t="s">
        <v>487</v>
      </c>
      <c r="AT164" s="21" t="s">
        <v>231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487</v>
      </c>
      <c r="BM164" s="21" t="s">
        <v>1794</v>
      </c>
    </row>
    <row r="165" s="1" customFormat="1" ht="25.5" customHeight="1">
      <c r="B165" s="45"/>
      <c r="C165" s="227" t="s">
        <v>314</v>
      </c>
      <c r="D165" s="227" t="s">
        <v>231</v>
      </c>
      <c r="E165" s="228" t="s">
        <v>1795</v>
      </c>
      <c r="F165" s="229" t="s">
        <v>1796</v>
      </c>
      <c r="G165" s="229"/>
      <c r="H165" s="229"/>
      <c r="I165" s="229"/>
      <c r="J165" s="230" t="s">
        <v>288</v>
      </c>
      <c r="K165" s="231">
        <v>216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0.29899999999999999</v>
      </c>
      <c r="Y165" s="236">
        <f>X165*K165</f>
        <v>64.584000000000003</v>
      </c>
      <c r="Z165" s="236">
        <v>0</v>
      </c>
      <c r="AA165" s="237">
        <f>Z165*K165</f>
        <v>0</v>
      </c>
      <c r="AR165" s="21" t="s">
        <v>487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487</v>
      </c>
      <c r="BM165" s="21" t="s">
        <v>1797</v>
      </c>
    </row>
    <row r="166" s="1" customFormat="1" ht="25.5" customHeight="1">
      <c r="B166" s="45"/>
      <c r="C166" s="227" t="s">
        <v>318</v>
      </c>
      <c r="D166" s="227" t="s">
        <v>231</v>
      </c>
      <c r="E166" s="228" t="s">
        <v>1798</v>
      </c>
      <c r="F166" s="229" t="s">
        <v>1799</v>
      </c>
      <c r="G166" s="229"/>
      <c r="H166" s="229"/>
      <c r="I166" s="229"/>
      <c r="J166" s="230" t="s">
        <v>288</v>
      </c>
      <c r="K166" s="231">
        <v>216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0.083500000000000005</v>
      </c>
      <c r="Y166" s="236">
        <f>X166*K166</f>
        <v>18.036000000000001</v>
      </c>
      <c r="Z166" s="236">
        <v>0</v>
      </c>
      <c r="AA166" s="237">
        <f>Z166*K166</f>
        <v>0</v>
      </c>
      <c r="AR166" s="21" t="s">
        <v>487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487</v>
      </c>
      <c r="BM166" s="21" t="s">
        <v>1800</v>
      </c>
    </row>
    <row r="167" s="1" customFormat="1" ht="16.5" customHeight="1">
      <c r="B167" s="45"/>
      <c r="C167" s="240" t="s">
        <v>322</v>
      </c>
      <c r="D167" s="240" t="s">
        <v>337</v>
      </c>
      <c r="E167" s="241" t="s">
        <v>1801</v>
      </c>
      <c r="F167" s="242" t="s">
        <v>1802</v>
      </c>
      <c r="G167" s="242"/>
      <c r="H167" s="242"/>
      <c r="I167" s="242"/>
      <c r="J167" s="243" t="s">
        <v>481</v>
      </c>
      <c r="K167" s="244">
        <v>72</v>
      </c>
      <c r="L167" s="245">
        <v>0</v>
      </c>
      <c r="M167" s="246"/>
      <c r="N167" s="247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1.1200000000000001</v>
      </c>
      <c r="Y167" s="236">
        <f>X167*K167</f>
        <v>80.640000000000015</v>
      </c>
      <c r="Z167" s="236">
        <v>0</v>
      </c>
      <c r="AA167" s="237">
        <f>Z167*K167</f>
        <v>0</v>
      </c>
      <c r="AR167" s="21" t="s">
        <v>736</v>
      </c>
      <c r="AT167" s="21" t="s">
        <v>337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736</v>
      </c>
      <c r="BM167" s="21" t="s">
        <v>1803</v>
      </c>
    </row>
    <row r="168" s="1" customFormat="1" ht="25.5" customHeight="1">
      <c r="B168" s="45"/>
      <c r="C168" s="227" t="s">
        <v>327</v>
      </c>
      <c r="D168" s="227" t="s">
        <v>231</v>
      </c>
      <c r="E168" s="228" t="s">
        <v>1804</v>
      </c>
      <c r="F168" s="229" t="s">
        <v>1805</v>
      </c>
      <c r="G168" s="229"/>
      <c r="H168" s="229"/>
      <c r="I168" s="229"/>
      <c r="J168" s="230" t="s">
        <v>288</v>
      </c>
      <c r="K168" s="231">
        <v>216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0.35499999999999998</v>
      </c>
      <c r="AA168" s="237">
        <f>Z168*K168</f>
        <v>76.679999999999993</v>
      </c>
      <c r="AR168" s="21" t="s">
        <v>487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487</v>
      </c>
      <c r="BM168" s="21" t="s">
        <v>1806</v>
      </c>
    </row>
    <row r="169" s="1" customFormat="1" ht="16.5" customHeight="1">
      <c r="B169" s="45"/>
      <c r="C169" s="227" t="s">
        <v>332</v>
      </c>
      <c r="D169" s="227" t="s">
        <v>231</v>
      </c>
      <c r="E169" s="228" t="s">
        <v>674</v>
      </c>
      <c r="F169" s="229" t="s">
        <v>1807</v>
      </c>
      <c r="G169" s="229"/>
      <c r="H169" s="229"/>
      <c r="I169" s="229"/>
      <c r="J169" s="230" t="s">
        <v>305</v>
      </c>
      <c r="K169" s="231">
        <v>80.640000000000001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487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487</v>
      </c>
      <c r="BM169" s="21" t="s">
        <v>1808</v>
      </c>
    </row>
    <row r="170" s="10" customFormat="1" ht="29.88" customHeight="1">
      <c r="B170" s="213"/>
      <c r="C170" s="214"/>
      <c r="D170" s="224" t="s">
        <v>182</v>
      </c>
      <c r="E170" s="224"/>
      <c r="F170" s="224"/>
      <c r="G170" s="224"/>
      <c r="H170" s="224"/>
      <c r="I170" s="224"/>
      <c r="J170" s="224"/>
      <c r="K170" s="224"/>
      <c r="L170" s="224"/>
      <c r="M170" s="224"/>
      <c r="N170" s="238">
        <f>BK170</f>
        <v>0</v>
      </c>
      <c r="O170" s="239"/>
      <c r="P170" s="239"/>
      <c r="Q170" s="239"/>
      <c r="R170" s="217"/>
      <c r="T170" s="218"/>
      <c r="U170" s="214"/>
      <c r="V170" s="214"/>
      <c r="W170" s="219">
        <f>SUM(W171:W178)</f>
        <v>0</v>
      </c>
      <c r="X170" s="214"/>
      <c r="Y170" s="219">
        <f>SUM(Y171:Y178)</f>
        <v>118.48149298</v>
      </c>
      <c r="Z170" s="214"/>
      <c r="AA170" s="220">
        <f>SUM(AA171:AA178)</f>
        <v>0</v>
      </c>
      <c r="AR170" s="221" t="s">
        <v>89</v>
      </c>
      <c r="AT170" s="222" t="s">
        <v>81</v>
      </c>
      <c r="AU170" s="222" t="s">
        <v>89</v>
      </c>
      <c r="AY170" s="221" t="s">
        <v>230</v>
      </c>
      <c r="BK170" s="223">
        <f>SUM(BK171:BK178)</f>
        <v>0</v>
      </c>
    </row>
    <row r="171" s="1" customFormat="1" ht="16.5" customHeight="1">
      <c r="B171" s="45"/>
      <c r="C171" s="227" t="s">
        <v>336</v>
      </c>
      <c r="D171" s="227" t="s">
        <v>231</v>
      </c>
      <c r="E171" s="228" t="s">
        <v>291</v>
      </c>
      <c r="F171" s="229" t="s">
        <v>292</v>
      </c>
      <c r="G171" s="229"/>
      <c r="H171" s="229"/>
      <c r="I171" s="229"/>
      <c r="J171" s="230" t="s">
        <v>242</v>
      </c>
      <c r="K171" s="231">
        <v>34.758000000000003</v>
      </c>
      <c r="L171" s="232">
        <v>0</v>
      </c>
      <c r="M171" s="233"/>
      <c r="N171" s="234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2.45329</v>
      </c>
      <c r="Y171" s="236">
        <f>X171*K171</f>
        <v>85.271453820000005</v>
      </c>
      <c r="Z171" s="236">
        <v>0</v>
      </c>
      <c r="AA171" s="237">
        <f>Z171*K171</f>
        <v>0</v>
      </c>
      <c r="AR171" s="21" t="s">
        <v>102</v>
      </c>
      <c r="AT171" s="21" t="s">
        <v>231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102</v>
      </c>
      <c r="BM171" s="21" t="s">
        <v>1809</v>
      </c>
    </row>
    <row r="172" s="1" customFormat="1" ht="16.5" customHeight="1">
      <c r="B172" s="45"/>
      <c r="C172" s="227" t="s">
        <v>341</v>
      </c>
      <c r="D172" s="227" t="s">
        <v>231</v>
      </c>
      <c r="E172" s="228" t="s">
        <v>295</v>
      </c>
      <c r="F172" s="229" t="s">
        <v>296</v>
      </c>
      <c r="G172" s="229"/>
      <c r="H172" s="229"/>
      <c r="I172" s="229"/>
      <c r="J172" s="230" t="s">
        <v>288</v>
      </c>
      <c r="K172" s="231">
        <v>38.133000000000003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0.0026900000000000001</v>
      </c>
      <c r="Y172" s="236">
        <f>X172*K172</f>
        <v>0.10257777000000001</v>
      </c>
      <c r="Z172" s="236">
        <v>0</v>
      </c>
      <c r="AA172" s="237">
        <f>Z172*K172</f>
        <v>0</v>
      </c>
      <c r="AR172" s="21" t="s">
        <v>102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102</v>
      </c>
      <c r="BM172" s="21" t="s">
        <v>1810</v>
      </c>
    </row>
    <row r="173" s="1" customFormat="1" ht="25.5" customHeight="1">
      <c r="B173" s="45"/>
      <c r="C173" s="227" t="s">
        <v>345</v>
      </c>
      <c r="D173" s="227" t="s">
        <v>231</v>
      </c>
      <c r="E173" s="228" t="s">
        <v>299</v>
      </c>
      <c r="F173" s="229" t="s">
        <v>300</v>
      </c>
      <c r="G173" s="229"/>
      <c r="H173" s="229"/>
      <c r="I173" s="229"/>
      <c r="J173" s="230" t="s">
        <v>288</v>
      </c>
      <c r="K173" s="231">
        <v>38.133000000000003</v>
      </c>
      <c r="L173" s="232">
        <v>0</v>
      </c>
      <c r="M173" s="233"/>
      <c r="N173" s="234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102</v>
      </c>
      <c r="AT173" s="21" t="s">
        <v>231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102</v>
      </c>
      <c r="BM173" s="21" t="s">
        <v>1811</v>
      </c>
    </row>
    <row r="174" s="1" customFormat="1" ht="25.5" customHeight="1">
      <c r="B174" s="45"/>
      <c r="C174" s="227" t="s">
        <v>349</v>
      </c>
      <c r="D174" s="227" t="s">
        <v>231</v>
      </c>
      <c r="E174" s="228" t="s">
        <v>1812</v>
      </c>
      <c r="F174" s="229" t="s">
        <v>1813</v>
      </c>
      <c r="G174" s="229"/>
      <c r="H174" s="229"/>
      <c r="I174" s="229"/>
      <c r="J174" s="230" t="s">
        <v>305</v>
      </c>
      <c r="K174" s="231">
        <v>2.085</v>
      </c>
      <c r="L174" s="232">
        <v>0</v>
      </c>
      <c r="M174" s="233"/>
      <c r="N174" s="234">
        <f>ROUND(L174*K174,1)</f>
        <v>0</v>
      </c>
      <c r="O174" s="234"/>
      <c r="P174" s="234"/>
      <c r="Q174" s="234"/>
      <c r="R174" s="47"/>
      <c r="T174" s="235" t="s">
        <v>22</v>
      </c>
      <c r="U174" s="55" t="s">
        <v>50</v>
      </c>
      <c r="V174" s="46"/>
      <c r="W174" s="236">
        <f>V174*K174</f>
        <v>0</v>
      </c>
      <c r="X174" s="236">
        <v>1.06277</v>
      </c>
      <c r="Y174" s="236">
        <f>X174*K174</f>
        <v>2.21587545</v>
      </c>
      <c r="Z174" s="236">
        <v>0</v>
      </c>
      <c r="AA174" s="237">
        <f>Z174*K174</f>
        <v>0</v>
      </c>
      <c r="AR174" s="21" t="s">
        <v>102</v>
      </c>
      <c r="AT174" s="21" t="s">
        <v>231</v>
      </c>
      <c r="AU174" s="21" t="s">
        <v>93</v>
      </c>
      <c r="AY174" s="21" t="s">
        <v>230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102</v>
      </c>
      <c r="BK174" s="152">
        <f>ROUND(L174*K174,1)</f>
        <v>0</v>
      </c>
      <c r="BL174" s="21" t="s">
        <v>102</v>
      </c>
      <c r="BM174" s="21" t="s">
        <v>1814</v>
      </c>
    </row>
    <row r="175" s="1" customFormat="1" ht="16.5" customHeight="1">
      <c r="B175" s="45"/>
      <c r="C175" s="227" t="s">
        <v>353</v>
      </c>
      <c r="D175" s="227" t="s">
        <v>231</v>
      </c>
      <c r="E175" s="228" t="s">
        <v>308</v>
      </c>
      <c r="F175" s="229" t="s">
        <v>309</v>
      </c>
      <c r="G175" s="229"/>
      <c r="H175" s="229"/>
      <c r="I175" s="229"/>
      <c r="J175" s="230" t="s">
        <v>242</v>
      </c>
      <c r="K175" s="231">
        <v>12.454000000000001</v>
      </c>
      <c r="L175" s="232">
        <v>0</v>
      </c>
      <c r="M175" s="233"/>
      <c r="N175" s="234">
        <f>ROUND(L175*K175,1)</f>
        <v>0</v>
      </c>
      <c r="O175" s="234"/>
      <c r="P175" s="234"/>
      <c r="Q175" s="234"/>
      <c r="R175" s="47"/>
      <c r="T175" s="235" t="s">
        <v>22</v>
      </c>
      <c r="U175" s="55" t="s">
        <v>50</v>
      </c>
      <c r="V175" s="46"/>
      <c r="W175" s="236">
        <f>V175*K175</f>
        <v>0</v>
      </c>
      <c r="X175" s="236">
        <v>2.45329</v>
      </c>
      <c r="Y175" s="236">
        <f>X175*K175</f>
        <v>30.553273660000002</v>
      </c>
      <c r="Z175" s="236">
        <v>0</v>
      </c>
      <c r="AA175" s="237">
        <f>Z175*K175</f>
        <v>0</v>
      </c>
      <c r="AR175" s="21" t="s">
        <v>102</v>
      </c>
      <c r="AT175" s="21" t="s">
        <v>231</v>
      </c>
      <c r="AU175" s="21" t="s">
        <v>93</v>
      </c>
      <c r="AY175" s="21" t="s">
        <v>230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102</v>
      </c>
      <c r="BK175" s="152">
        <f>ROUND(L175*K175,1)</f>
        <v>0</v>
      </c>
      <c r="BL175" s="21" t="s">
        <v>102</v>
      </c>
      <c r="BM175" s="21" t="s">
        <v>1815</v>
      </c>
    </row>
    <row r="176" s="1" customFormat="1" ht="16.5" customHeight="1">
      <c r="B176" s="45"/>
      <c r="C176" s="227" t="s">
        <v>357</v>
      </c>
      <c r="D176" s="227" t="s">
        <v>231</v>
      </c>
      <c r="E176" s="228" t="s">
        <v>311</v>
      </c>
      <c r="F176" s="229" t="s">
        <v>312</v>
      </c>
      <c r="G176" s="229"/>
      <c r="H176" s="229"/>
      <c r="I176" s="229"/>
      <c r="J176" s="230" t="s">
        <v>288</v>
      </c>
      <c r="K176" s="231">
        <v>14.1</v>
      </c>
      <c r="L176" s="232">
        <v>0</v>
      </c>
      <c r="M176" s="233"/>
      <c r="N176" s="234">
        <f>ROUND(L176*K176,1)</f>
        <v>0</v>
      </c>
      <c r="O176" s="234"/>
      <c r="P176" s="234"/>
      <c r="Q176" s="234"/>
      <c r="R176" s="47"/>
      <c r="T176" s="235" t="s">
        <v>22</v>
      </c>
      <c r="U176" s="55" t="s">
        <v>50</v>
      </c>
      <c r="V176" s="46"/>
      <c r="W176" s="236">
        <f>V176*K176</f>
        <v>0</v>
      </c>
      <c r="X176" s="236">
        <v>0.00264</v>
      </c>
      <c r="Y176" s="236">
        <f>X176*K176</f>
        <v>0.037224</v>
      </c>
      <c r="Z176" s="236">
        <v>0</v>
      </c>
      <c r="AA176" s="237">
        <f>Z176*K176</f>
        <v>0</v>
      </c>
      <c r="AR176" s="21" t="s">
        <v>102</v>
      </c>
      <c r="AT176" s="21" t="s">
        <v>231</v>
      </c>
      <c r="AU176" s="21" t="s">
        <v>93</v>
      </c>
      <c r="AY176" s="21" t="s">
        <v>230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102</v>
      </c>
      <c r="BK176" s="152">
        <f>ROUND(L176*K176,1)</f>
        <v>0</v>
      </c>
      <c r="BL176" s="21" t="s">
        <v>102</v>
      </c>
      <c r="BM176" s="21" t="s">
        <v>1816</v>
      </c>
    </row>
    <row r="177" s="1" customFormat="1" ht="16.5" customHeight="1">
      <c r="B177" s="45"/>
      <c r="C177" s="227" t="s">
        <v>361</v>
      </c>
      <c r="D177" s="227" t="s">
        <v>231</v>
      </c>
      <c r="E177" s="228" t="s">
        <v>315</v>
      </c>
      <c r="F177" s="229" t="s">
        <v>316</v>
      </c>
      <c r="G177" s="229"/>
      <c r="H177" s="229"/>
      <c r="I177" s="229"/>
      <c r="J177" s="230" t="s">
        <v>288</v>
      </c>
      <c r="K177" s="231">
        <v>14.1</v>
      </c>
      <c r="L177" s="232">
        <v>0</v>
      </c>
      <c r="M177" s="233"/>
      <c r="N177" s="234">
        <f>ROUND(L177*K177,1)</f>
        <v>0</v>
      </c>
      <c r="O177" s="234"/>
      <c r="P177" s="234"/>
      <c r="Q177" s="234"/>
      <c r="R177" s="47"/>
      <c r="T177" s="235" t="s">
        <v>22</v>
      </c>
      <c r="U177" s="55" t="s">
        <v>50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102</v>
      </c>
      <c r="AT177" s="21" t="s">
        <v>231</v>
      </c>
      <c r="AU177" s="21" t="s">
        <v>93</v>
      </c>
      <c r="AY177" s="21" t="s">
        <v>230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102</v>
      </c>
      <c r="BK177" s="152">
        <f>ROUND(L177*K177,1)</f>
        <v>0</v>
      </c>
      <c r="BL177" s="21" t="s">
        <v>102</v>
      </c>
      <c r="BM177" s="21" t="s">
        <v>1817</v>
      </c>
    </row>
    <row r="178" s="1" customFormat="1" ht="25.5" customHeight="1">
      <c r="B178" s="45"/>
      <c r="C178" s="227" t="s">
        <v>365</v>
      </c>
      <c r="D178" s="227" t="s">
        <v>231</v>
      </c>
      <c r="E178" s="228" t="s">
        <v>319</v>
      </c>
      <c r="F178" s="229" t="s">
        <v>320</v>
      </c>
      <c r="G178" s="229"/>
      <c r="H178" s="229"/>
      <c r="I178" s="229"/>
      <c r="J178" s="230" t="s">
        <v>305</v>
      </c>
      <c r="K178" s="231">
        <v>0.28399999999999997</v>
      </c>
      <c r="L178" s="232">
        <v>0</v>
      </c>
      <c r="M178" s="233"/>
      <c r="N178" s="234">
        <f>ROUND(L178*K178,1)</f>
        <v>0</v>
      </c>
      <c r="O178" s="234"/>
      <c r="P178" s="234"/>
      <c r="Q178" s="234"/>
      <c r="R178" s="47"/>
      <c r="T178" s="235" t="s">
        <v>22</v>
      </c>
      <c r="U178" s="55" t="s">
        <v>50</v>
      </c>
      <c r="V178" s="46"/>
      <c r="W178" s="236">
        <f>V178*K178</f>
        <v>0</v>
      </c>
      <c r="X178" s="236">
        <v>1.0601700000000001</v>
      </c>
      <c r="Y178" s="236">
        <f>X178*K178</f>
        <v>0.30108827999999999</v>
      </c>
      <c r="Z178" s="236">
        <v>0</v>
      </c>
      <c r="AA178" s="237">
        <f>Z178*K178</f>
        <v>0</v>
      </c>
      <c r="AR178" s="21" t="s">
        <v>102</v>
      </c>
      <c r="AT178" s="21" t="s">
        <v>231</v>
      </c>
      <c r="AU178" s="21" t="s">
        <v>93</v>
      </c>
      <c r="AY178" s="21" t="s">
        <v>230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102</v>
      </c>
      <c r="BK178" s="152">
        <f>ROUND(L178*K178,1)</f>
        <v>0</v>
      </c>
      <c r="BL178" s="21" t="s">
        <v>102</v>
      </c>
      <c r="BM178" s="21" t="s">
        <v>1818</v>
      </c>
    </row>
    <row r="179" s="10" customFormat="1" ht="29.88" customHeight="1">
      <c r="B179" s="213"/>
      <c r="C179" s="214"/>
      <c r="D179" s="224" t="s">
        <v>184</v>
      </c>
      <c r="E179" s="224"/>
      <c r="F179" s="224"/>
      <c r="G179" s="224"/>
      <c r="H179" s="224"/>
      <c r="I179" s="224"/>
      <c r="J179" s="224"/>
      <c r="K179" s="224"/>
      <c r="L179" s="224"/>
      <c r="M179" s="224"/>
      <c r="N179" s="238">
        <f>BK179</f>
        <v>0</v>
      </c>
      <c r="O179" s="239"/>
      <c r="P179" s="239"/>
      <c r="Q179" s="239"/>
      <c r="R179" s="217"/>
      <c r="T179" s="218"/>
      <c r="U179" s="214"/>
      <c r="V179" s="214"/>
      <c r="W179" s="219">
        <f>SUM(W180:W188)</f>
        <v>0</v>
      </c>
      <c r="X179" s="214"/>
      <c r="Y179" s="219">
        <f>SUM(Y180:Y188)</f>
        <v>141.79151146000001</v>
      </c>
      <c r="Z179" s="214"/>
      <c r="AA179" s="220">
        <f>SUM(AA180:AA188)</f>
        <v>0</v>
      </c>
      <c r="AR179" s="221" t="s">
        <v>89</v>
      </c>
      <c r="AT179" s="222" t="s">
        <v>81</v>
      </c>
      <c r="AU179" s="222" t="s">
        <v>89</v>
      </c>
      <c r="AY179" s="221" t="s">
        <v>230</v>
      </c>
      <c r="BK179" s="223">
        <f>SUM(BK180:BK188)</f>
        <v>0</v>
      </c>
    </row>
    <row r="180" s="1" customFormat="1" ht="25.5" customHeight="1">
      <c r="B180" s="45"/>
      <c r="C180" s="227" t="s">
        <v>369</v>
      </c>
      <c r="D180" s="227" t="s">
        <v>231</v>
      </c>
      <c r="E180" s="228" t="s">
        <v>1819</v>
      </c>
      <c r="F180" s="229" t="s">
        <v>1820</v>
      </c>
      <c r="G180" s="229"/>
      <c r="H180" s="229"/>
      <c r="I180" s="229"/>
      <c r="J180" s="230" t="s">
        <v>242</v>
      </c>
      <c r="K180" s="231">
        <v>44.154000000000003</v>
      </c>
      <c r="L180" s="232">
        <v>0</v>
      </c>
      <c r="M180" s="233"/>
      <c r="N180" s="234">
        <f>ROUND(L180*K180,1)</f>
        <v>0</v>
      </c>
      <c r="O180" s="234"/>
      <c r="P180" s="234"/>
      <c r="Q180" s="234"/>
      <c r="R180" s="47"/>
      <c r="T180" s="235" t="s">
        <v>22</v>
      </c>
      <c r="U180" s="55" t="s">
        <v>50</v>
      </c>
      <c r="V180" s="46"/>
      <c r="W180" s="236">
        <f>V180*K180</f>
        <v>0</v>
      </c>
      <c r="X180" s="236">
        <v>2.45329</v>
      </c>
      <c r="Y180" s="236">
        <f>X180*K180</f>
        <v>108.32256666000001</v>
      </c>
      <c r="Z180" s="236">
        <v>0</v>
      </c>
      <c r="AA180" s="237">
        <f>Z180*K180</f>
        <v>0</v>
      </c>
      <c r="AR180" s="21" t="s">
        <v>102</v>
      </c>
      <c r="AT180" s="21" t="s">
        <v>231</v>
      </c>
      <c r="AU180" s="21" t="s">
        <v>93</v>
      </c>
      <c r="AY180" s="21" t="s">
        <v>230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102</v>
      </c>
      <c r="BK180" s="152">
        <f>ROUND(L180*K180,1)</f>
        <v>0</v>
      </c>
      <c r="BL180" s="21" t="s">
        <v>102</v>
      </c>
      <c r="BM180" s="21" t="s">
        <v>1821</v>
      </c>
    </row>
    <row r="181" s="1" customFormat="1" ht="25.5" customHeight="1">
      <c r="B181" s="45"/>
      <c r="C181" s="227" t="s">
        <v>373</v>
      </c>
      <c r="D181" s="227" t="s">
        <v>231</v>
      </c>
      <c r="E181" s="228" t="s">
        <v>1822</v>
      </c>
      <c r="F181" s="229" t="s">
        <v>1823</v>
      </c>
      <c r="G181" s="229"/>
      <c r="H181" s="229"/>
      <c r="I181" s="229"/>
      <c r="J181" s="230" t="s">
        <v>288</v>
      </c>
      <c r="K181" s="231">
        <v>78.870000000000005</v>
      </c>
      <c r="L181" s="232">
        <v>0</v>
      </c>
      <c r="M181" s="233"/>
      <c r="N181" s="234">
        <f>ROUND(L181*K181,1)</f>
        <v>0</v>
      </c>
      <c r="O181" s="234"/>
      <c r="P181" s="234"/>
      <c r="Q181" s="234"/>
      <c r="R181" s="47"/>
      <c r="T181" s="235" t="s">
        <v>22</v>
      </c>
      <c r="U181" s="55" t="s">
        <v>50</v>
      </c>
      <c r="V181" s="46"/>
      <c r="W181" s="236">
        <f>V181*K181</f>
        <v>0</v>
      </c>
      <c r="X181" s="236">
        <v>0.00346</v>
      </c>
      <c r="Y181" s="236">
        <f>X181*K181</f>
        <v>0.27289020000000003</v>
      </c>
      <c r="Z181" s="236">
        <v>0</v>
      </c>
      <c r="AA181" s="237">
        <f>Z181*K181</f>
        <v>0</v>
      </c>
      <c r="AR181" s="21" t="s">
        <v>102</v>
      </c>
      <c r="AT181" s="21" t="s">
        <v>231</v>
      </c>
      <c r="AU181" s="21" t="s">
        <v>93</v>
      </c>
      <c r="AY181" s="21" t="s">
        <v>230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102</v>
      </c>
      <c r="BK181" s="152">
        <f>ROUND(L181*K181,1)</f>
        <v>0</v>
      </c>
      <c r="BL181" s="21" t="s">
        <v>102</v>
      </c>
      <c r="BM181" s="21" t="s">
        <v>1824</v>
      </c>
    </row>
    <row r="182" s="1" customFormat="1" ht="25.5" customHeight="1">
      <c r="B182" s="45"/>
      <c r="C182" s="227" t="s">
        <v>377</v>
      </c>
      <c r="D182" s="227" t="s">
        <v>231</v>
      </c>
      <c r="E182" s="228" t="s">
        <v>1825</v>
      </c>
      <c r="F182" s="229" t="s">
        <v>1826</v>
      </c>
      <c r="G182" s="229"/>
      <c r="H182" s="229"/>
      <c r="I182" s="229"/>
      <c r="J182" s="230" t="s">
        <v>288</v>
      </c>
      <c r="K182" s="231">
        <v>78.870000000000005</v>
      </c>
      <c r="L182" s="232">
        <v>0</v>
      </c>
      <c r="M182" s="233"/>
      <c r="N182" s="234">
        <f>ROUND(L182*K182,1)</f>
        <v>0</v>
      </c>
      <c r="O182" s="234"/>
      <c r="P182" s="234"/>
      <c r="Q182" s="234"/>
      <c r="R182" s="47"/>
      <c r="T182" s="235" t="s">
        <v>22</v>
      </c>
      <c r="U182" s="55" t="s">
        <v>50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102</v>
      </c>
      <c r="AT182" s="21" t="s">
        <v>231</v>
      </c>
      <c r="AU182" s="21" t="s">
        <v>93</v>
      </c>
      <c r="AY182" s="21" t="s">
        <v>230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102</v>
      </c>
      <c r="BK182" s="152">
        <f>ROUND(L182*K182,1)</f>
        <v>0</v>
      </c>
      <c r="BL182" s="21" t="s">
        <v>102</v>
      </c>
      <c r="BM182" s="21" t="s">
        <v>1827</v>
      </c>
    </row>
    <row r="183" s="1" customFormat="1" ht="25.5" customHeight="1">
      <c r="B183" s="45"/>
      <c r="C183" s="227" t="s">
        <v>381</v>
      </c>
      <c r="D183" s="227" t="s">
        <v>231</v>
      </c>
      <c r="E183" s="228" t="s">
        <v>358</v>
      </c>
      <c r="F183" s="229" t="s">
        <v>359</v>
      </c>
      <c r="G183" s="229"/>
      <c r="H183" s="229"/>
      <c r="I183" s="229"/>
      <c r="J183" s="230" t="s">
        <v>305</v>
      </c>
      <c r="K183" s="231">
        <v>0.99299999999999999</v>
      </c>
      <c r="L183" s="232">
        <v>0</v>
      </c>
      <c r="M183" s="233"/>
      <c r="N183" s="234">
        <f>ROUND(L183*K183,1)</f>
        <v>0</v>
      </c>
      <c r="O183" s="234"/>
      <c r="P183" s="234"/>
      <c r="Q183" s="234"/>
      <c r="R183" s="47"/>
      <c r="T183" s="235" t="s">
        <v>22</v>
      </c>
      <c r="U183" s="55" t="s">
        <v>50</v>
      </c>
      <c r="V183" s="46"/>
      <c r="W183" s="236">
        <f>V183*K183</f>
        <v>0</v>
      </c>
      <c r="X183" s="236">
        <v>1.04881</v>
      </c>
      <c r="Y183" s="236">
        <f>X183*K183</f>
        <v>1.0414683300000001</v>
      </c>
      <c r="Z183" s="236">
        <v>0</v>
      </c>
      <c r="AA183" s="237">
        <f>Z183*K183</f>
        <v>0</v>
      </c>
      <c r="AR183" s="21" t="s">
        <v>102</v>
      </c>
      <c r="AT183" s="21" t="s">
        <v>231</v>
      </c>
      <c r="AU183" s="21" t="s">
        <v>93</v>
      </c>
      <c r="AY183" s="21" t="s">
        <v>230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102</v>
      </c>
      <c r="BK183" s="152">
        <f>ROUND(L183*K183,1)</f>
        <v>0</v>
      </c>
      <c r="BL183" s="21" t="s">
        <v>102</v>
      </c>
      <c r="BM183" s="21" t="s">
        <v>1828</v>
      </c>
    </row>
    <row r="184" s="1" customFormat="1" ht="25.5" customHeight="1">
      <c r="B184" s="45"/>
      <c r="C184" s="227" t="s">
        <v>385</v>
      </c>
      <c r="D184" s="227" t="s">
        <v>231</v>
      </c>
      <c r="E184" s="228" t="s">
        <v>1829</v>
      </c>
      <c r="F184" s="229" t="s">
        <v>1830</v>
      </c>
      <c r="G184" s="229"/>
      <c r="H184" s="229"/>
      <c r="I184" s="229"/>
      <c r="J184" s="230" t="s">
        <v>305</v>
      </c>
      <c r="K184" s="231">
        <v>1.5800000000000001</v>
      </c>
      <c r="L184" s="232">
        <v>0</v>
      </c>
      <c r="M184" s="233"/>
      <c r="N184" s="234">
        <f>ROUND(L184*K184,1)</f>
        <v>0</v>
      </c>
      <c r="O184" s="234"/>
      <c r="P184" s="234"/>
      <c r="Q184" s="234"/>
      <c r="R184" s="47"/>
      <c r="T184" s="235" t="s">
        <v>22</v>
      </c>
      <c r="U184" s="55" t="s">
        <v>50</v>
      </c>
      <c r="V184" s="46"/>
      <c r="W184" s="236">
        <f>V184*K184</f>
        <v>0</v>
      </c>
      <c r="X184" s="236">
        <v>1.06277</v>
      </c>
      <c r="Y184" s="236">
        <f>X184*K184</f>
        <v>1.6791766000000001</v>
      </c>
      <c r="Z184" s="236">
        <v>0</v>
      </c>
      <c r="AA184" s="237">
        <f>Z184*K184</f>
        <v>0</v>
      </c>
      <c r="AR184" s="21" t="s">
        <v>102</v>
      </c>
      <c r="AT184" s="21" t="s">
        <v>231</v>
      </c>
      <c r="AU184" s="21" t="s">
        <v>93</v>
      </c>
      <c r="AY184" s="21" t="s">
        <v>230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102</v>
      </c>
      <c r="BK184" s="152">
        <f>ROUND(L184*K184,1)</f>
        <v>0</v>
      </c>
      <c r="BL184" s="21" t="s">
        <v>102</v>
      </c>
      <c r="BM184" s="21" t="s">
        <v>1831</v>
      </c>
    </row>
    <row r="185" s="1" customFormat="1" ht="38.25" customHeight="1">
      <c r="B185" s="45"/>
      <c r="C185" s="227" t="s">
        <v>389</v>
      </c>
      <c r="D185" s="227" t="s">
        <v>231</v>
      </c>
      <c r="E185" s="228" t="s">
        <v>1832</v>
      </c>
      <c r="F185" s="229" t="s">
        <v>1833</v>
      </c>
      <c r="G185" s="229"/>
      <c r="H185" s="229"/>
      <c r="I185" s="229"/>
      <c r="J185" s="230" t="s">
        <v>242</v>
      </c>
      <c r="K185" s="231">
        <v>11.783</v>
      </c>
      <c r="L185" s="232">
        <v>0</v>
      </c>
      <c r="M185" s="233"/>
      <c r="N185" s="234">
        <f>ROUND(L185*K185,1)</f>
        <v>0</v>
      </c>
      <c r="O185" s="234"/>
      <c r="P185" s="234"/>
      <c r="Q185" s="234"/>
      <c r="R185" s="47"/>
      <c r="T185" s="235" t="s">
        <v>22</v>
      </c>
      <c r="U185" s="55" t="s">
        <v>50</v>
      </c>
      <c r="V185" s="46"/>
      <c r="W185" s="236">
        <f>V185*K185</f>
        <v>0</v>
      </c>
      <c r="X185" s="236">
        <v>2.45329</v>
      </c>
      <c r="Y185" s="236">
        <f>X185*K185</f>
        <v>28.907116069999997</v>
      </c>
      <c r="Z185" s="236">
        <v>0</v>
      </c>
      <c r="AA185" s="237">
        <f>Z185*K185</f>
        <v>0</v>
      </c>
      <c r="AR185" s="21" t="s">
        <v>102</v>
      </c>
      <c r="AT185" s="21" t="s">
        <v>231</v>
      </c>
      <c r="AU185" s="21" t="s">
        <v>93</v>
      </c>
      <c r="AY185" s="21" t="s">
        <v>230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102</v>
      </c>
      <c r="BK185" s="152">
        <f>ROUND(L185*K185,1)</f>
        <v>0</v>
      </c>
      <c r="BL185" s="21" t="s">
        <v>102</v>
      </c>
      <c r="BM185" s="21" t="s">
        <v>1834</v>
      </c>
    </row>
    <row r="186" s="1" customFormat="1" ht="25.5" customHeight="1">
      <c r="B186" s="45"/>
      <c r="C186" s="227" t="s">
        <v>393</v>
      </c>
      <c r="D186" s="227" t="s">
        <v>231</v>
      </c>
      <c r="E186" s="228" t="s">
        <v>1835</v>
      </c>
      <c r="F186" s="229" t="s">
        <v>1836</v>
      </c>
      <c r="G186" s="229"/>
      <c r="H186" s="229"/>
      <c r="I186" s="229"/>
      <c r="J186" s="230" t="s">
        <v>288</v>
      </c>
      <c r="K186" s="231">
        <v>166.02000000000001</v>
      </c>
      <c r="L186" s="232">
        <v>0</v>
      </c>
      <c r="M186" s="233"/>
      <c r="N186" s="234">
        <f>ROUND(L186*K186,1)</f>
        <v>0</v>
      </c>
      <c r="O186" s="234"/>
      <c r="P186" s="234"/>
      <c r="Q186" s="234"/>
      <c r="R186" s="47"/>
      <c r="T186" s="235" t="s">
        <v>22</v>
      </c>
      <c r="U186" s="55" t="s">
        <v>50</v>
      </c>
      <c r="V186" s="46"/>
      <c r="W186" s="236">
        <f>V186*K186</f>
        <v>0</v>
      </c>
      <c r="X186" s="236">
        <v>0.0027499999999999998</v>
      </c>
      <c r="Y186" s="236">
        <f>X186*K186</f>
        <v>0.45655499999999999</v>
      </c>
      <c r="Z186" s="236">
        <v>0</v>
      </c>
      <c r="AA186" s="237">
        <f>Z186*K186</f>
        <v>0</v>
      </c>
      <c r="AR186" s="21" t="s">
        <v>102</v>
      </c>
      <c r="AT186" s="21" t="s">
        <v>231</v>
      </c>
      <c r="AU186" s="21" t="s">
        <v>93</v>
      </c>
      <c r="AY186" s="21" t="s">
        <v>230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102</v>
      </c>
      <c r="BK186" s="152">
        <f>ROUND(L186*K186,1)</f>
        <v>0</v>
      </c>
      <c r="BL186" s="21" t="s">
        <v>102</v>
      </c>
      <c r="BM186" s="21" t="s">
        <v>1837</v>
      </c>
    </row>
    <row r="187" s="1" customFormat="1" ht="25.5" customHeight="1">
      <c r="B187" s="45"/>
      <c r="C187" s="227" t="s">
        <v>397</v>
      </c>
      <c r="D187" s="227" t="s">
        <v>231</v>
      </c>
      <c r="E187" s="228" t="s">
        <v>1838</v>
      </c>
      <c r="F187" s="229" t="s">
        <v>1839</v>
      </c>
      <c r="G187" s="229"/>
      <c r="H187" s="229"/>
      <c r="I187" s="229"/>
      <c r="J187" s="230" t="s">
        <v>288</v>
      </c>
      <c r="K187" s="231">
        <v>166.02000000000001</v>
      </c>
      <c r="L187" s="232">
        <v>0</v>
      </c>
      <c r="M187" s="233"/>
      <c r="N187" s="234">
        <f>ROUND(L187*K187,1)</f>
        <v>0</v>
      </c>
      <c r="O187" s="234"/>
      <c r="P187" s="234"/>
      <c r="Q187" s="234"/>
      <c r="R187" s="47"/>
      <c r="T187" s="235" t="s">
        <v>22</v>
      </c>
      <c r="U187" s="55" t="s">
        <v>50</v>
      </c>
      <c r="V187" s="46"/>
      <c r="W187" s="236">
        <f>V187*K187</f>
        <v>0</v>
      </c>
      <c r="X187" s="236">
        <v>0</v>
      </c>
      <c r="Y187" s="236">
        <f>X187*K187</f>
        <v>0</v>
      </c>
      <c r="Z187" s="236">
        <v>0</v>
      </c>
      <c r="AA187" s="237">
        <f>Z187*K187</f>
        <v>0</v>
      </c>
      <c r="AR187" s="21" t="s">
        <v>102</v>
      </c>
      <c r="AT187" s="21" t="s">
        <v>231</v>
      </c>
      <c r="AU187" s="21" t="s">
        <v>93</v>
      </c>
      <c r="AY187" s="21" t="s">
        <v>230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102</v>
      </c>
      <c r="BK187" s="152">
        <f>ROUND(L187*K187,1)</f>
        <v>0</v>
      </c>
      <c r="BL187" s="21" t="s">
        <v>102</v>
      </c>
      <c r="BM187" s="21" t="s">
        <v>1840</v>
      </c>
    </row>
    <row r="188" s="1" customFormat="1" ht="25.5" customHeight="1">
      <c r="B188" s="45"/>
      <c r="C188" s="227" t="s">
        <v>401</v>
      </c>
      <c r="D188" s="227" t="s">
        <v>231</v>
      </c>
      <c r="E188" s="228" t="s">
        <v>1841</v>
      </c>
      <c r="F188" s="229" t="s">
        <v>1842</v>
      </c>
      <c r="G188" s="229"/>
      <c r="H188" s="229"/>
      <c r="I188" s="229"/>
      <c r="J188" s="230" t="s">
        <v>305</v>
      </c>
      <c r="K188" s="231">
        <v>1.0600000000000001</v>
      </c>
      <c r="L188" s="232">
        <v>0</v>
      </c>
      <c r="M188" s="233"/>
      <c r="N188" s="234">
        <f>ROUND(L188*K188,1)</f>
        <v>0</v>
      </c>
      <c r="O188" s="234"/>
      <c r="P188" s="234"/>
      <c r="Q188" s="234"/>
      <c r="R188" s="47"/>
      <c r="T188" s="235" t="s">
        <v>22</v>
      </c>
      <c r="U188" s="55" t="s">
        <v>50</v>
      </c>
      <c r="V188" s="46"/>
      <c r="W188" s="236">
        <f>V188*K188</f>
        <v>0</v>
      </c>
      <c r="X188" s="236">
        <v>1.04881</v>
      </c>
      <c r="Y188" s="236">
        <f>X188*K188</f>
        <v>1.1117386</v>
      </c>
      <c r="Z188" s="236">
        <v>0</v>
      </c>
      <c r="AA188" s="237">
        <f>Z188*K188</f>
        <v>0</v>
      </c>
      <c r="AR188" s="21" t="s">
        <v>102</v>
      </c>
      <c r="AT188" s="21" t="s">
        <v>231</v>
      </c>
      <c r="AU188" s="21" t="s">
        <v>93</v>
      </c>
      <c r="AY188" s="21" t="s">
        <v>230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102</v>
      </c>
      <c r="BK188" s="152">
        <f>ROUND(L188*K188,1)</f>
        <v>0</v>
      </c>
      <c r="BL188" s="21" t="s">
        <v>102</v>
      </c>
      <c r="BM188" s="21" t="s">
        <v>1843</v>
      </c>
    </row>
    <row r="189" s="10" customFormat="1" ht="29.88" customHeight="1">
      <c r="B189" s="213"/>
      <c r="C189" s="214"/>
      <c r="D189" s="224" t="s">
        <v>185</v>
      </c>
      <c r="E189" s="224"/>
      <c r="F189" s="224"/>
      <c r="G189" s="224"/>
      <c r="H189" s="224"/>
      <c r="I189" s="224"/>
      <c r="J189" s="224"/>
      <c r="K189" s="224"/>
      <c r="L189" s="224"/>
      <c r="M189" s="224"/>
      <c r="N189" s="238">
        <f>BK189</f>
        <v>0</v>
      </c>
      <c r="O189" s="239"/>
      <c r="P189" s="239"/>
      <c r="Q189" s="239"/>
      <c r="R189" s="217"/>
      <c r="T189" s="218"/>
      <c r="U189" s="214"/>
      <c r="V189" s="214"/>
      <c r="W189" s="219">
        <f>SUM(W190:W201)</f>
        <v>0</v>
      </c>
      <c r="X189" s="214"/>
      <c r="Y189" s="219">
        <f>SUM(Y190:Y201)</f>
        <v>268.16903278999996</v>
      </c>
      <c r="Z189" s="214"/>
      <c r="AA189" s="220">
        <f>SUM(AA190:AA201)</f>
        <v>0</v>
      </c>
      <c r="AR189" s="221" t="s">
        <v>89</v>
      </c>
      <c r="AT189" s="222" t="s">
        <v>81</v>
      </c>
      <c r="AU189" s="222" t="s">
        <v>89</v>
      </c>
      <c r="AY189" s="221" t="s">
        <v>230</v>
      </c>
      <c r="BK189" s="223">
        <f>SUM(BK190:BK201)</f>
        <v>0</v>
      </c>
    </row>
    <row r="190" s="1" customFormat="1" ht="38.25" customHeight="1">
      <c r="B190" s="45"/>
      <c r="C190" s="227" t="s">
        <v>405</v>
      </c>
      <c r="D190" s="227" t="s">
        <v>231</v>
      </c>
      <c r="E190" s="228" t="s">
        <v>1844</v>
      </c>
      <c r="F190" s="229" t="s">
        <v>1845</v>
      </c>
      <c r="G190" s="229"/>
      <c r="H190" s="229"/>
      <c r="I190" s="229"/>
      <c r="J190" s="230" t="s">
        <v>242</v>
      </c>
      <c r="K190" s="231">
        <v>23.372</v>
      </c>
      <c r="L190" s="232">
        <v>0</v>
      </c>
      <c r="M190" s="233"/>
      <c r="N190" s="234">
        <f>ROUND(L190*K190,1)</f>
        <v>0</v>
      </c>
      <c r="O190" s="234"/>
      <c r="P190" s="234"/>
      <c r="Q190" s="234"/>
      <c r="R190" s="47"/>
      <c r="T190" s="235" t="s">
        <v>22</v>
      </c>
      <c r="U190" s="55" t="s">
        <v>50</v>
      </c>
      <c r="V190" s="46"/>
      <c r="W190" s="236">
        <f>V190*K190</f>
        <v>0</v>
      </c>
      <c r="X190" s="236">
        <v>2.2563399999999998</v>
      </c>
      <c r="Y190" s="236">
        <f>X190*K190</f>
        <v>52.735178479999995</v>
      </c>
      <c r="Z190" s="236">
        <v>0</v>
      </c>
      <c r="AA190" s="237">
        <f>Z190*K190</f>
        <v>0</v>
      </c>
      <c r="AR190" s="21" t="s">
        <v>102</v>
      </c>
      <c r="AT190" s="21" t="s">
        <v>231</v>
      </c>
      <c r="AU190" s="21" t="s">
        <v>93</v>
      </c>
      <c r="AY190" s="21" t="s">
        <v>230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102</v>
      </c>
      <c r="BK190" s="152">
        <f>ROUND(L190*K190,1)</f>
        <v>0</v>
      </c>
      <c r="BL190" s="21" t="s">
        <v>102</v>
      </c>
      <c r="BM190" s="21" t="s">
        <v>1846</v>
      </c>
    </row>
    <row r="191" s="1" customFormat="1" ht="38.25" customHeight="1">
      <c r="B191" s="45"/>
      <c r="C191" s="227" t="s">
        <v>409</v>
      </c>
      <c r="D191" s="227" t="s">
        <v>231</v>
      </c>
      <c r="E191" s="228" t="s">
        <v>382</v>
      </c>
      <c r="F191" s="229" t="s">
        <v>383</v>
      </c>
      <c r="G191" s="229"/>
      <c r="H191" s="229"/>
      <c r="I191" s="229"/>
      <c r="J191" s="230" t="s">
        <v>242</v>
      </c>
      <c r="K191" s="231">
        <v>40.127000000000002</v>
      </c>
      <c r="L191" s="232">
        <v>0</v>
      </c>
      <c r="M191" s="233"/>
      <c r="N191" s="234">
        <f>ROUND(L191*K191,1)</f>
        <v>0</v>
      </c>
      <c r="O191" s="234"/>
      <c r="P191" s="234"/>
      <c r="Q191" s="234"/>
      <c r="R191" s="47"/>
      <c r="T191" s="235" t="s">
        <v>22</v>
      </c>
      <c r="U191" s="55" t="s">
        <v>50</v>
      </c>
      <c r="V191" s="46"/>
      <c r="W191" s="236">
        <f>V191*K191</f>
        <v>0</v>
      </c>
      <c r="X191" s="236">
        <v>2.45329</v>
      </c>
      <c r="Y191" s="236">
        <f>X191*K191</f>
        <v>98.443167830000007</v>
      </c>
      <c r="Z191" s="236">
        <v>0</v>
      </c>
      <c r="AA191" s="237">
        <f>Z191*K191</f>
        <v>0</v>
      </c>
      <c r="AR191" s="21" t="s">
        <v>102</v>
      </c>
      <c r="AT191" s="21" t="s">
        <v>231</v>
      </c>
      <c r="AU191" s="21" t="s">
        <v>93</v>
      </c>
      <c r="AY191" s="21" t="s">
        <v>230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102</v>
      </c>
      <c r="BK191" s="152">
        <f>ROUND(L191*K191,1)</f>
        <v>0</v>
      </c>
      <c r="BL191" s="21" t="s">
        <v>102</v>
      </c>
      <c r="BM191" s="21" t="s">
        <v>1847</v>
      </c>
    </row>
    <row r="192" s="1" customFormat="1" ht="25.5" customHeight="1">
      <c r="B192" s="45"/>
      <c r="C192" s="227" t="s">
        <v>413</v>
      </c>
      <c r="D192" s="227" t="s">
        <v>231</v>
      </c>
      <c r="E192" s="228" t="s">
        <v>386</v>
      </c>
      <c r="F192" s="229" t="s">
        <v>387</v>
      </c>
      <c r="G192" s="229"/>
      <c r="H192" s="229"/>
      <c r="I192" s="229"/>
      <c r="J192" s="230" t="s">
        <v>242</v>
      </c>
      <c r="K192" s="231">
        <v>40.127000000000002</v>
      </c>
      <c r="L192" s="232">
        <v>0</v>
      </c>
      <c r="M192" s="233"/>
      <c r="N192" s="234">
        <f>ROUND(L192*K192,1)</f>
        <v>0</v>
      </c>
      <c r="O192" s="234"/>
      <c r="P192" s="234"/>
      <c r="Q192" s="234"/>
      <c r="R192" s="47"/>
      <c r="T192" s="235" t="s">
        <v>22</v>
      </c>
      <c r="U192" s="55" t="s">
        <v>50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102</v>
      </c>
      <c r="AT192" s="21" t="s">
        <v>231</v>
      </c>
      <c r="AU192" s="21" t="s">
        <v>93</v>
      </c>
      <c r="AY192" s="21" t="s">
        <v>230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102</v>
      </c>
      <c r="BK192" s="152">
        <f>ROUND(L192*K192,1)</f>
        <v>0</v>
      </c>
      <c r="BL192" s="21" t="s">
        <v>102</v>
      </c>
      <c r="BM192" s="21" t="s">
        <v>1848</v>
      </c>
    </row>
    <row r="193" s="1" customFormat="1" ht="38.25" customHeight="1">
      <c r="B193" s="45"/>
      <c r="C193" s="227" t="s">
        <v>417</v>
      </c>
      <c r="D193" s="227" t="s">
        <v>231</v>
      </c>
      <c r="E193" s="228" t="s">
        <v>390</v>
      </c>
      <c r="F193" s="229" t="s">
        <v>391</v>
      </c>
      <c r="G193" s="229"/>
      <c r="H193" s="229"/>
      <c r="I193" s="229"/>
      <c r="J193" s="230" t="s">
        <v>242</v>
      </c>
      <c r="K193" s="231">
        <v>40.127000000000002</v>
      </c>
      <c r="L193" s="232">
        <v>0</v>
      </c>
      <c r="M193" s="233"/>
      <c r="N193" s="234">
        <f>ROUND(L193*K193,1)</f>
        <v>0</v>
      </c>
      <c r="O193" s="234"/>
      <c r="P193" s="234"/>
      <c r="Q193" s="234"/>
      <c r="R193" s="47"/>
      <c r="T193" s="235" t="s">
        <v>22</v>
      </c>
      <c r="U193" s="55" t="s">
        <v>50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102</v>
      </c>
      <c r="AT193" s="21" t="s">
        <v>231</v>
      </c>
      <c r="AU193" s="21" t="s">
        <v>93</v>
      </c>
      <c r="AY193" s="21" t="s">
        <v>230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102</v>
      </c>
      <c r="BK193" s="152">
        <f>ROUND(L193*K193,1)</f>
        <v>0</v>
      </c>
      <c r="BL193" s="21" t="s">
        <v>102</v>
      </c>
      <c r="BM193" s="21" t="s">
        <v>1849</v>
      </c>
    </row>
    <row r="194" s="1" customFormat="1" ht="25.5" customHeight="1">
      <c r="B194" s="45"/>
      <c r="C194" s="227" t="s">
        <v>421</v>
      </c>
      <c r="D194" s="227" t="s">
        <v>231</v>
      </c>
      <c r="E194" s="228" t="s">
        <v>394</v>
      </c>
      <c r="F194" s="229" t="s">
        <v>395</v>
      </c>
      <c r="G194" s="229"/>
      <c r="H194" s="229"/>
      <c r="I194" s="229"/>
      <c r="J194" s="230" t="s">
        <v>242</v>
      </c>
      <c r="K194" s="231">
        <v>40.127000000000002</v>
      </c>
      <c r="L194" s="232">
        <v>0</v>
      </c>
      <c r="M194" s="233"/>
      <c r="N194" s="234">
        <f>ROUND(L194*K194,1)</f>
        <v>0</v>
      </c>
      <c r="O194" s="234"/>
      <c r="P194" s="234"/>
      <c r="Q194" s="234"/>
      <c r="R194" s="47"/>
      <c r="T194" s="235" t="s">
        <v>22</v>
      </c>
      <c r="U194" s="55" t="s">
        <v>50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102</v>
      </c>
      <c r="AT194" s="21" t="s">
        <v>231</v>
      </c>
      <c r="AU194" s="21" t="s">
        <v>93</v>
      </c>
      <c r="AY194" s="21" t="s">
        <v>230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102</v>
      </c>
      <c r="BK194" s="152">
        <f>ROUND(L194*K194,1)</f>
        <v>0</v>
      </c>
      <c r="BL194" s="21" t="s">
        <v>102</v>
      </c>
      <c r="BM194" s="21" t="s">
        <v>1850</v>
      </c>
    </row>
    <row r="195" s="1" customFormat="1" ht="16.5" customHeight="1">
      <c r="B195" s="45"/>
      <c r="C195" s="227" t="s">
        <v>425</v>
      </c>
      <c r="D195" s="227" t="s">
        <v>231</v>
      </c>
      <c r="E195" s="228" t="s">
        <v>410</v>
      </c>
      <c r="F195" s="229" t="s">
        <v>411</v>
      </c>
      <c r="G195" s="229"/>
      <c r="H195" s="229"/>
      <c r="I195" s="229"/>
      <c r="J195" s="230" t="s">
        <v>288</v>
      </c>
      <c r="K195" s="231">
        <v>51.590000000000003</v>
      </c>
      <c r="L195" s="232">
        <v>0</v>
      </c>
      <c r="M195" s="233"/>
      <c r="N195" s="234">
        <f>ROUND(L195*K195,1)</f>
        <v>0</v>
      </c>
      <c r="O195" s="234"/>
      <c r="P195" s="234"/>
      <c r="Q195" s="234"/>
      <c r="R195" s="47"/>
      <c r="T195" s="235" t="s">
        <v>22</v>
      </c>
      <c r="U195" s="55" t="s">
        <v>50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102</v>
      </c>
      <c r="AT195" s="21" t="s">
        <v>231</v>
      </c>
      <c r="AU195" s="21" t="s">
        <v>93</v>
      </c>
      <c r="AY195" s="21" t="s">
        <v>230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102</v>
      </c>
      <c r="BK195" s="152">
        <f>ROUND(L195*K195,1)</f>
        <v>0</v>
      </c>
      <c r="BL195" s="21" t="s">
        <v>102</v>
      </c>
      <c r="BM195" s="21" t="s">
        <v>1851</v>
      </c>
    </row>
    <row r="196" s="1" customFormat="1" ht="16.5" customHeight="1">
      <c r="B196" s="45"/>
      <c r="C196" s="227" t="s">
        <v>429</v>
      </c>
      <c r="D196" s="227" t="s">
        <v>231</v>
      </c>
      <c r="E196" s="228" t="s">
        <v>398</v>
      </c>
      <c r="F196" s="229" t="s">
        <v>399</v>
      </c>
      <c r="G196" s="229"/>
      <c r="H196" s="229"/>
      <c r="I196" s="229"/>
      <c r="J196" s="230" t="s">
        <v>288</v>
      </c>
      <c r="K196" s="231">
        <v>19.885000000000002</v>
      </c>
      <c r="L196" s="232">
        <v>0</v>
      </c>
      <c r="M196" s="233"/>
      <c r="N196" s="234">
        <f>ROUND(L196*K196,1)</f>
        <v>0</v>
      </c>
      <c r="O196" s="234"/>
      <c r="P196" s="234"/>
      <c r="Q196" s="234"/>
      <c r="R196" s="47"/>
      <c r="T196" s="235" t="s">
        <v>22</v>
      </c>
      <c r="U196" s="55" t="s">
        <v>50</v>
      </c>
      <c r="V196" s="46"/>
      <c r="W196" s="236">
        <f>V196*K196</f>
        <v>0</v>
      </c>
      <c r="X196" s="236">
        <v>0.013520000000000001</v>
      </c>
      <c r="Y196" s="236">
        <f>X196*K196</f>
        <v>0.26884520000000006</v>
      </c>
      <c r="Z196" s="236">
        <v>0</v>
      </c>
      <c r="AA196" s="237">
        <f>Z196*K196</f>
        <v>0</v>
      </c>
      <c r="AR196" s="21" t="s">
        <v>102</v>
      </c>
      <c r="AT196" s="21" t="s">
        <v>231</v>
      </c>
      <c r="AU196" s="21" t="s">
        <v>93</v>
      </c>
      <c r="AY196" s="21" t="s">
        <v>230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102</v>
      </c>
      <c r="BK196" s="152">
        <f>ROUND(L196*K196,1)</f>
        <v>0</v>
      </c>
      <c r="BL196" s="21" t="s">
        <v>102</v>
      </c>
      <c r="BM196" s="21" t="s">
        <v>1852</v>
      </c>
    </row>
    <row r="197" s="1" customFormat="1" ht="25.5" customHeight="1">
      <c r="B197" s="45"/>
      <c r="C197" s="227" t="s">
        <v>433</v>
      </c>
      <c r="D197" s="227" t="s">
        <v>231</v>
      </c>
      <c r="E197" s="228" t="s">
        <v>402</v>
      </c>
      <c r="F197" s="229" t="s">
        <v>403</v>
      </c>
      <c r="G197" s="229"/>
      <c r="H197" s="229"/>
      <c r="I197" s="229"/>
      <c r="J197" s="230" t="s">
        <v>288</v>
      </c>
      <c r="K197" s="231">
        <v>19.885000000000002</v>
      </c>
      <c r="L197" s="232">
        <v>0</v>
      </c>
      <c r="M197" s="233"/>
      <c r="N197" s="234">
        <f>ROUND(L197*K197,1)</f>
        <v>0</v>
      </c>
      <c r="O197" s="234"/>
      <c r="P197" s="234"/>
      <c r="Q197" s="234"/>
      <c r="R197" s="47"/>
      <c r="T197" s="235" t="s">
        <v>22</v>
      </c>
      <c r="U197" s="55" t="s">
        <v>50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102</v>
      </c>
      <c r="AT197" s="21" t="s">
        <v>231</v>
      </c>
      <c r="AU197" s="21" t="s">
        <v>93</v>
      </c>
      <c r="AY197" s="21" t="s">
        <v>230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102</v>
      </c>
      <c r="BK197" s="152">
        <f>ROUND(L197*K197,1)</f>
        <v>0</v>
      </c>
      <c r="BL197" s="21" t="s">
        <v>102</v>
      </c>
      <c r="BM197" s="21" t="s">
        <v>1853</v>
      </c>
    </row>
    <row r="198" s="1" customFormat="1" ht="16.5" customHeight="1">
      <c r="B198" s="45"/>
      <c r="C198" s="227" t="s">
        <v>437</v>
      </c>
      <c r="D198" s="227" t="s">
        <v>231</v>
      </c>
      <c r="E198" s="228" t="s">
        <v>406</v>
      </c>
      <c r="F198" s="229" t="s">
        <v>407</v>
      </c>
      <c r="G198" s="229"/>
      <c r="H198" s="229"/>
      <c r="I198" s="229"/>
      <c r="J198" s="230" t="s">
        <v>305</v>
      </c>
      <c r="K198" s="231">
        <v>0.96399999999999997</v>
      </c>
      <c r="L198" s="232">
        <v>0</v>
      </c>
      <c r="M198" s="233"/>
      <c r="N198" s="234">
        <f>ROUND(L198*K198,1)</f>
        <v>0</v>
      </c>
      <c r="O198" s="234"/>
      <c r="P198" s="234"/>
      <c r="Q198" s="234"/>
      <c r="R198" s="47"/>
      <c r="T198" s="235" t="s">
        <v>22</v>
      </c>
      <c r="U198" s="55" t="s">
        <v>50</v>
      </c>
      <c r="V198" s="46"/>
      <c r="W198" s="236">
        <f>V198*K198</f>
        <v>0</v>
      </c>
      <c r="X198" s="236">
        <v>1.06277</v>
      </c>
      <c r="Y198" s="236">
        <f>X198*K198</f>
        <v>1.0245102799999999</v>
      </c>
      <c r="Z198" s="236">
        <v>0</v>
      </c>
      <c r="AA198" s="237">
        <f>Z198*K198</f>
        <v>0</v>
      </c>
      <c r="AR198" s="21" t="s">
        <v>102</v>
      </c>
      <c r="AT198" s="21" t="s">
        <v>231</v>
      </c>
      <c r="AU198" s="21" t="s">
        <v>93</v>
      </c>
      <c r="AY198" s="21" t="s">
        <v>230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102</v>
      </c>
      <c r="BK198" s="152">
        <f>ROUND(L198*K198,1)</f>
        <v>0</v>
      </c>
      <c r="BL198" s="21" t="s">
        <v>102</v>
      </c>
      <c r="BM198" s="21" t="s">
        <v>1854</v>
      </c>
    </row>
    <row r="199" s="1" customFormat="1" ht="25.5" customHeight="1">
      <c r="B199" s="45"/>
      <c r="C199" s="227" t="s">
        <v>441</v>
      </c>
      <c r="D199" s="227" t="s">
        <v>231</v>
      </c>
      <c r="E199" s="228" t="s">
        <v>418</v>
      </c>
      <c r="F199" s="229" t="s">
        <v>419</v>
      </c>
      <c r="G199" s="229"/>
      <c r="H199" s="229"/>
      <c r="I199" s="229"/>
      <c r="J199" s="230" t="s">
        <v>330</v>
      </c>
      <c r="K199" s="231">
        <v>65.900000000000006</v>
      </c>
      <c r="L199" s="232">
        <v>0</v>
      </c>
      <c r="M199" s="233"/>
      <c r="N199" s="234">
        <f>ROUND(L199*K199,1)</f>
        <v>0</v>
      </c>
      <c r="O199" s="234"/>
      <c r="P199" s="234"/>
      <c r="Q199" s="234"/>
      <c r="R199" s="47"/>
      <c r="T199" s="235" t="s">
        <v>22</v>
      </c>
      <c r="U199" s="55" t="s">
        <v>50</v>
      </c>
      <c r="V199" s="46"/>
      <c r="W199" s="236">
        <f>V199*K199</f>
        <v>0</v>
      </c>
      <c r="X199" s="236">
        <v>8.0000000000000007E-05</v>
      </c>
      <c r="Y199" s="236">
        <f>X199*K199</f>
        <v>0.0052720000000000006</v>
      </c>
      <c r="Z199" s="236">
        <v>0</v>
      </c>
      <c r="AA199" s="237">
        <f>Z199*K199</f>
        <v>0</v>
      </c>
      <c r="AR199" s="21" t="s">
        <v>102</v>
      </c>
      <c r="AT199" s="21" t="s">
        <v>231</v>
      </c>
      <c r="AU199" s="21" t="s">
        <v>93</v>
      </c>
      <c r="AY199" s="21" t="s">
        <v>230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102</v>
      </c>
      <c r="BK199" s="152">
        <f>ROUND(L199*K199,1)</f>
        <v>0</v>
      </c>
      <c r="BL199" s="21" t="s">
        <v>102</v>
      </c>
      <c r="BM199" s="21" t="s">
        <v>1855</v>
      </c>
    </row>
    <row r="200" s="1" customFormat="1" ht="25.5" customHeight="1">
      <c r="B200" s="45"/>
      <c r="C200" s="227" t="s">
        <v>445</v>
      </c>
      <c r="D200" s="227" t="s">
        <v>231</v>
      </c>
      <c r="E200" s="228" t="s">
        <v>422</v>
      </c>
      <c r="F200" s="229" t="s">
        <v>423</v>
      </c>
      <c r="G200" s="229"/>
      <c r="H200" s="229"/>
      <c r="I200" s="229"/>
      <c r="J200" s="230" t="s">
        <v>330</v>
      </c>
      <c r="K200" s="231">
        <v>65.900000000000006</v>
      </c>
      <c r="L200" s="232">
        <v>0</v>
      </c>
      <c r="M200" s="233"/>
      <c r="N200" s="234">
        <f>ROUND(L200*K200,1)</f>
        <v>0</v>
      </c>
      <c r="O200" s="234"/>
      <c r="P200" s="234"/>
      <c r="Q200" s="234"/>
      <c r="R200" s="47"/>
      <c r="T200" s="235" t="s">
        <v>22</v>
      </c>
      <c r="U200" s="55" t="s">
        <v>50</v>
      </c>
      <c r="V200" s="46"/>
      <c r="W200" s="236">
        <f>V200*K200</f>
        <v>0</v>
      </c>
      <c r="X200" s="236">
        <v>1.0000000000000001E-05</v>
      </c>
      <c r="Y200" s="236">
        <f>X200*K200</f>
        <v>0.00065900000000000008</v>
      </c>
      <c r="Z200" s="236">
        <v>0</v>
      </c>
      <c r="AA200" s="237">
        <f>Z200*K200</f>
        <v>0</v>
      </c>
      <c r="AR200" s="21" t="s">
        <v>102</v>
      </c>
      <c r="AT200" s="21" t="s">
        <v>231</v>
      </c>
      <c r="AU200" s="21" t="s">
        <v>93</v>
      </c>
      <c r="AY200" s="21" t="s">
        <v>230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102</v>
      </c>
      <c r="BK200" s="152">
        <f>ROUND(L200*K200,1)</f>
        <v>0</v>
      </c>
      <c r="BL200" s="21" t="s">
        <v>102</v>
      </c>
      <c r="BM200" s="21" t="s">
        <v>1856</v>
      </c>
    </row>
    <row r="201" s="1" customFormat="1" ht="25.5" customHeight="1">
      <c r="B201" s="45"/>
      <c r="C201" s="227" t="s">
        <v>449</v>
      </c>
      <c r="D201" s="227" t="s">
        <v>231</v>
      </c>
      <c r="E201" s="228" t="s">
        <v>426</v>
      </c>
      <c r="F201" s="229" t="s">
        <v>427</v>
      </c>
      <c r="G201" s="229"/>
      <c r="H201" s="229"/>
      <c r="I201" s="229"/>
      <c r="J201" s="230" t="s">
        <v>242</v>
      </c>
      <c r="K201" s="231">
        <v>58.43</v>
      </c>
      <c r="L201" s="232">
        <v>0</v>
      </c>
      <c r="M201" s="233"/>
      <c r="N201" s="234">
        <f>ROUND(L201*K201,1)</f>
        <v>0</v>
      </c>
      <c r="O201" s="234"/>
      <c r="P201" s="234"/>
      <c r="Q201" s="234"/>
      <c r="R201" s="47"/>
      <c r="T201" s="235" t="s">
        <v>22</v>
      </c>
      <c r="U201" s="55" t="s">
        <v>50</v>
      </c>
      <c r="V201" s="46"/>
      <c r="W201" s="236">
        <f>V201*K201</f>
        <v>0</v>
      </c>
      <c r="X201" s="236">
        <v>1.98</v>
      </c>
      <c r="Y201" s="236">
        <f>X201*K201</f>
        <v>115.6914</v>
      </c>
      <c r="Z201" s="236">
        <v>0</v>
      </c>
      <c r="AA201" s="237">
        <f>Z201*K201</f>
        <v>0</v>
      </c>
      <c r="AR201" s="21" t="s">
        <v>102</v>
      </c>
      <c r="AT201" s="21" t="s">
        <v>231</v>
      </c>
      <c r="AU201" s="21" t="s">
        <v>93</v>
      </c>
      <c r="AY201" s="21" t="s">
        <v>230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102</v>
      </c>
      <c r="BK201" s="152">
        <f>ROUND(L201*K201,1)</f>
        <v>0</v>
      </c>
      <c r="BL201" s="21" t="s">
        <v>102</v>
      </c>
      <c r="BM201" s="21" t="s">
        <v>1857</v>
      </c>
    </row>
    <row r="202" s="10" customFormat="1" ht="29.88" customHeight="1">
      <c r="B202" s="213"/>
      <c r="C202" s="214"/>
      <c r="D202" s="224" t="s">
        <v>188</v>
      </c>
      <c r="E202" s="224"/>
      <c r="F202" s="224"/>
      <c r="G202" s="224"/>
      <c r="H202" s="224"/>
      <c r="I202" s="224"/>
      <c r="J202" s="224"/>
      <c r="K202" s="224"/>
      <c r="L202" s="224"/>
      <c r="M202" s="224"/>
      <c r="N202" s="238">
        <f>BK202</f>
        <v>0</v>
      </c>
      <c r="O202" s="239"/>
      <c r="P202" s="239"/>
      <c r="Q202" s="239"/>
      <c r="R202" s="217"/>
      <c r="T202" s="218"/>
      <c r="U202" s="214"/>
      <c r="V202" s="214"/>
      <c r="W202" s="219">
        <f>SUM(W203:W205)</f>
        <v>0</v>
      </c>
      <c r="X202" s="214"/>
      <c r="Y202" s="219">
        <f>SUM(Y203:Y205)</f>
        <v>0</v>
      </c>
      <c r="Z202" s="214"/>
      <c r="AA202" s="220">
        <f>SUM(AA203:AA205)</f>
        <v>0</v>
      </c>
      <c r="AR202" s="221" t="s">
        <v>89</v>
      </c>
      <c r="AT202" s="222" t="s">
        <v>81</v>
      </c>
      <c r="AU202" s="222" t="s">
        <v>89</v>
      </c>
      <c r="AY202" s="221" t="s">
        <v>230</v>
      </c>
      <c r="BK202" s="223">
        <f>SUM(BK203:BK205)</f>
        <v>0</v>
      </c>
    </row>
    <row r="203" s="1" customFormat="1" ht="38.25" customHeight="1">
      <c r="B203" s="45"/>
      <c r="C203" s="227" t="s">
        <v>453</v>
      </c>
      <c r="D203" s="227" t="s">
        <v>231</v>
      </c>
      <c r="E203" s="228" t="s">
        <v>492</v>
      </c>
      <c r="F203" s="229" t="s">
        <v>493</v>
      </c>
      <c r="G203" s="229"/>
      <c r="H203" s="229"/>
      <c r="I203" s="229"/>
      <c r="J203" s="230" t="s">
        <v>288</v>
      </c>
      <c r="K203" s="231">
        <v>252</v>
      </c>
      <c r="L203" s="232">
        <v>0</v>
      </c>
      <c r="M203" s="233"/>
      <c r="N203" s="234">
        <f>ROUND(L203*K203,1)</f>
        <v>0</v>
      </c>
      <c r="O203" s="234"/>
      <c r="P203" s="234"/>
      <c r="Q203" s="234"/>
      <c r="R203" s="47"/>
      <c r="T203" s="235" t="s">
        <v>22</v>
      </c>
      <c r="U203" s="55" t="s">
        <v>50</v>
      </c>
      <c r="V203" s="46"/>
      <c r="W203" s="236">
        <f>V203*K203</f>
        <v>0</v>
      </c>
      <c r="X203" s="236">
        <v>0</v>
      </c>
      <c r="Y203" s="236">
        <f>X203*K203</f>
        <v>0</v>
      </c>
      <c r="Z203" s="236">
        <v>0</v>
      </c>
      <c r="AA203" s="237">
        <f>Z203*K203</f>
        <v>0</v>
      </c>
      <c r="AR203" s="21" t="s">
        <v>102</v>
      </c>
      <c r="AT203" s="21" t="s">
        <v>231</v>
      </c>
      <c r="AU203" s="21" t="s">
        <v>93</v>
      </c>
      <c r="AY203" s="21" t="s">
        <v>230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102</v>
      </c>
      <c r="BK203" s="152">
        <f>ROUND(L203*K203,1)</f>
        <v>0</v>
      </c>
      <c r="BL203" s="21" t="s">
        <v>102</v>
      </c>
      <c r="BM203" s="21" t="s">
        <v>1858</v>
      </c>
    </row>
    <row r="204" s="1" customFormat="1" ht="38.25" customHeight="1">
      <c r="B204" s="45"/>
      <c r="C204" s="227" t="s">
        <v>457</v>
      </c>
      <c r="D204" s="227" t="s">
        <v>231</v>
      </c>
      <c r="E204" s="228" t="s">
        <v>496</v>
      </c>
      <c r="F204" s="229" t="s">
        <v>497</v>
      </c>
      <c r="G204" s="229"/>
      <c r="H204" s="229"/>
      <c r="I204" s="229"/>
      <c r="J204" s="230" t="s">
        <v>288</v>
      </c>
      <c r="K204" s="231">
        <v>7560</v>
      </c>
      <c r="L204" s="232">
        <v>0</v>
      </c>
      <c r="M204" s="233"/>
      <c r="N204" s="234">
        <f>ROUND(L204*K204,1)</f>
        <v>0</v>
      </c>
      <c r="O204" s="234"/>
      <c r="P204" s="234"/>
      <c r="Q204" s="234"/>
      <c r="R204" s="47"/>
      <c r="T204" s="235" t="s">
        <v>22</v>
      </c>
      <c r="U204" s="55" t="s">
        <v>50</v>
      </c>
      <c r="V204" s="46"/>
      <c r="W204" s="236">
        <f>V204*K204</f>
        <v>0</v>
      </c>
      <c r="X204" s="236">
        <v>0</v>
      </c>
      <c r="Y204" s="236">
        <f>X204*K204</f>
        <v>0</v>
      </c>
      <c r="Z204" s="236">
        <v>0</v>
      </c>
      <c r="AA204" s="237">
        <f>Z204*K204</f>
        <v>0</v>
      </c>
      <c r="AR204" s="21" t="s">
        <v>102</v>
      </c>
      <c r="AT204" s="21" t="s">
        <v>231</v>
      </c>
      <c r="AU204" s="21" t="s">
        <v>93</v>
      </c>
      <c r="AY204" s="21" t="s">
        <v>230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102</v>
      </c>
      <c r="BK204" s="152">
        <f>ROUND(L204*K204,1)</f>
        <v>0</v>
      </c>
      <c r="BL204" s="21" t="s">
        <v>102</v>
      </c>
      <c r="BM204" s="21" t="s">
        <v>1859</v>
      </c>
    </row>
    <row r="205" s="1" customFormat="1" ht="38.25" customHeight="1">
      <c r="B205" s="45"/>
      <c r="C205" s="227" t="s">
        <v>461</v>
      </c>
      <c r="D205" s="227" t="s">
        <v>231</v>
      </c>
      <c r="E205" s="228" t="s">
        <v>500</v>
      </c>
      <c r="F205" s="229" t="s">
        <v>501</v>
      </c>
      <c r="G205" s="229"/>
      <c r="H205" s="229"/>
      <c r="I205" s="229"/>
      <c r="J205" s="230" t="s">
        <v>288</v>
      </c>
      <c r="K205" s="231">
        <v>252</v>
      </c>
      <c r="L205" s="232">
        <v>0</v>
      </c>
      <c r="M205" s="233"/>
      <c r="N205" s="234">
        <f>ROUND(L205*K205,1)</f>
        <v>0</v>
      </c>
      <c r="O205" s="234"/>
      <c r="P205" s="234"/>
      <c r="Q205" s="234"/>
      <c r="R205" s="47"/>
      <c r="T205" s="235" t="s">
        <v>22</v>
      </c>
      <c r="U205" s="55" t="s">
        <v>50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102</v>
      </c>
      <c r="AT205" s="21" t="s">
        <v>231</v>
      </c>
      <c r="AU205" s="21" t="s">
        <v>93</v>
      </c>
      <c r="AY205" s="21" t="s">
        <v>230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102</v>
      </c>
      <c r="BK205" s="152">
        <f>ROUND(L205*K205,1)</f>
        <v>0</v>
      </c>
      <c r="BL205" s="21" t="s">
        <v>102</v>
      </c>
      <c r="BM205" s="21" t="s">
        <v>1860</v>
      </c>
    </row>
    <row r="206" s="10" customFormat="1" ht="29.88" customHeight="1">
      <c r="B206" s="213"/>
      <c r="C206" s="214"/>
      <c r="D206" s="224" t="s">
        <v>190</v>
      </c>
      <c r="E206" s="224"/>
      <c r="F206" s="224"/>
      <c r="G206" s="224"/>
      <c r="H206" s="224"/>
      <c r="I206" s="224"/>
      <c r="J206" s="224"/>
      <c r="K206" s="224"/>
      <c r="L206" s="224"/>
      <c r="M206" s="224"/>
      <c r="N206" s="238">
        <f>BK206</f>
        <v>0</v>
      </c>
      <c r="O206" s="239"/>
      <c r="P206" s="239"/>
      <c r="Q206" s="239"/>
      <c r="R206" s="217"/>
      <c r="T206" s="218"/>
      <c r="U206" s="214"/>
      <c r="V206" s="214"/>
      <c r="W206" s="219">
        <f>SUM(W207:W208)</f>
        <v>0</v>
      </c>
      <c r="X206" s="214"/>
      <c r="Y206" s="219">
        <f>SUM(Y207:Y208)</f>
        <v>0</v>
      </c>
      <c r="Z206" s="214"/>
      <c r="AA206" s="220">
        <f>SUM(AA207:AA208)</f>
        <v>0</v>
      </c>
      <c r="AR206" s="221" t="s">
        <v>89</v>
      </c>
      <c r="AT206" s="222" t="s">
        <v>81</v>
      </c>
      <c r="AU206" s="222" t="s">
        <v>89</v>
      </c>
      <c r="AY206" s="221" t="s">
        <v>230</v>
      </c>
      <c r="BK206" s="223">
        <f>SUM(BK207:BK208)</f>
        <v>0</v>
      </c>
    </row>
    <row r="207" s="1" customFormat="1" ht="25.5" customHeight="1">
      <c r="B207" s="45"/>
      <c r="C207" s="227" t="s">
        <v>465</v>
      </c>
      <c r="D207" s="227" t="s">
        <v>231</v>
      </c>
      <c r="E207" s="228" t="s">
        <v>521</v>
      </c>
      <c r="F207" s="229" t="s">
        <v>522</v>
      </c>
      <c r="G207" s="229"/>
      <c r="H207" s="229"/>
      <c r="I207" s="229"/>
      <c r="J207" s="230" t="s">
        <v>305</v>
      </c>
      <c r="K207" s="231">
        <v>533.37400000000002</v>
      </c>
      <c r="L207" s="232">
        <v>0</v>
      </c>
      <c r="M207" s="233"/>
      <c r="N207" s="234">
        <f>ROUND(L207*K207,1)</f>
        <v>0</v>
      </c>
      <c r="O207" s="234"/>
      <c r="P207" s="234"/>
      <c r="Q207" s="234"/>
      <c r="R207" s="47"/>
      <c r="T207" s="235" t="s">
        <v>22</v>
      </c>
      <c r="U207" s="55" t="s">
        <v>50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102</v>
      </c>
      <c r="AT207" s="21" t="s">
        <v>231</v>
      </c>
      <c r="AU207" s="21" t="s">
        <v>93</v>
      </c>
      <c r="AY207" s="21" t="s">
        <v>230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102</v>
      </c>
      <c r="BK207" s="152">
        <f>ROUND(L207*K207,1)</f>
        <v>0</v>
      </c>
      <c r="BL207" s="21" t="s">
        <v>102</v>
      </c>
      <c r="BM207" s="21" t="s">
        <v>1861</v>
      </c>
    </row>
    <row r="208" s="1" customFormat="1" ht="38.25" customHeight="1">
      <c r="B208" s="45"/>
      <c r="C208" s="227" t="s">
        <v>469</v>
      </c>
      <c r="D208" s="227" t="s">
        <v>231</v>
      </c>
      <c r="E208" s="228" t="s">
        <v>1862</v>
      </c>
      <c r="F208" s="229" t="s">
        <v>1863</v>
      </c>
      <c r="G208" s="229"/>
      <c r="H208" s="229"/>
      <c r="I208" s="229"/>
      <c r="J208" s="230" t="s">
        <v>1864</v>
      </c>
      <c r="K208" s="231">
        <v>5</v>
      </c>
      <c r="L208" s="232">
        <v>0</v>
      </c>
      <c r="M208" s="233"/>
      <c r="N208" s="234">
        <f>ROUND(L208*K208,1)</f>
        <v>0</v>
      </c>
      <c r="O208" s="234"/>
      <c r="P208" s="234"/>
      <c r="Q208" s="234"/>
      <c r="R208" s="47"/>
      <c r="T208" s="235" t="s">
        <v>22</v>
      </c>
      <c r="U208" s="55" t="s">
        <v>50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0</v>
      </c>
      <c r="AA208" s="237">
        <f>Z208*K208</f>
        <v>0</v>
      </c>
      <c r="AR208" s="21" t="s">
        <v>102</v>
      </c>
      <c r="AT208" s="21" t="s">
        <v>231</v>
      </c>
      <c r="AU208" s="21" t="s">
        <v>93</v>
      </c>
      <c r="AY208" s="21" t="s">
        <v>230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102</v>
      </c>
      <c r="BK208" s="152">
        <f>ROUND(L208*K208,1)</f>
        <v>0</v>
      </c>
      <c r="BL208" s="21" t="s">
        <v>102</v>
      </c>
      <c r="BM208" s="21" t="s">
        <v>1865</v>
      </c>
    </row>
    <row r="209" s="10" customFormat="1" ht="37.44001" customHeight="1">
      <c r="B209" s="213"/>
      <c r="C209" s="214"/>
      <c r="D209" s="215" t="s">
        <v>191</v>
      </c>
      <c r="E209" s="215"/>
      <c r="F209" s="215"/>
      <c r="G209" s="215"/>
      <c r="H209" s="215"/>
      <c r="I209" s="215"/>
      <c r="J209" s="215"/>
      <c r="K209" s="215"/>
      <c r="L209" s="215"/>
      <c r="M209" s="215"/>
      <c r="N209" s="248">
        <f>BK209</f>
        <v>0</v>
      </c>
      <c r="O209" s="249"/>
      <c r="P209" s="249"/>
      <c r="Q209" s="249"/>
      <c r="R209" s="217"/>
      <c r="T209" s="218"/>
      <c r="U209" s="214"/>
      <c r="V209" s="214"/>
      <c r="W209" s="219">
        <f>W210+W216+W226+W233+W237+W239+W241</f>
        <v>0</v>
      </c>
      <c r="X209" s="214"/>
      <c r="Y209" s="219">
        <f>Y210+Y216+Y226+Y233+Y237+Y239+Y241</f>
        <v>8.2509228700000001</v>
      </c>
      <c r="Z209" s="214"/>
      <c r="AA209" s="220">
        <f>AA210+AA216+AA226+AA233+AA237+AA239+AA241</f>
        <v>0</v>
      </c>
      <c r="AR209" s="221" t="s">
        <v>93</v>
      </c>
      <c r="AT209" s="222" t="s">
        <v>81</v>
      </c>
      <c r="AU209" s="222" t="s">
        <v>82</v>
      </c>
      <c r="AY209" s="221" t="s">
        <v>230</v>
      </c>
      <c r="BK209" s="223">
        <f>BK210+BK216+BK226+BK233+BK237+BK239+BK241</f>
        <v>0</v>
      </c>
    </row>
    <row r="210" s="10" customFormat="1" ht="19.92" customHeight="1">
      <c r="B210" s="213"/>
      <c r="C210" s="214"/>
      <c r="D210" s="224" t="s">
        <v>192</v>
      </c>
      <c r="E210" s="224"/>
      <c r="F210" s="224"/>
      <c r="G210" s="224"/>
      <c r="H210" s="224"/>
      <c r="I210" s="224"/>
      <c r="J210" s="224"/>
      <c r="K210" s="224"/>
      <c r="L210" s="224"/>
      <c r="M210" s="224"/>
      <c r="N210" s="225">
        <f>BK210</f>
        <v>0</v>
      </c>
      <c r="O210" s="226"/>
      <c r="P210" s="226"/>
      <c r="Q210" s="226"/>
      <c r="R210" s="217"/>
      <c r="T210" s="218"/>
      <c r="U210" s="214"/>
      <c r="V210" s="214"/>
      <c r="W210" s="219">
        <f>SUM(W211:W215)</f>
        <v>0</v>
      </c>
      <c r="X210" s="214"/>
      <c r="Y210" s="219">
        <f>SUM(Y211:Y215)</f>
        <v>1.2063466400000003</v>
      </c>
      <c r="Z210" s="214"/>
      <c r="AA210" s="220">
        <f>SUM(AA211:AA215)</f>
        <v>0</v>
      </c>
      <c r="AR210" s="221" t="s">
        <v>93</v>
      </c>
      <c r="AT210" s="222" t="s">
        <v>81</v>
      </c>
      <c r="AU210" s="222" t="s">
        <v>89</v>
      </c>
      <c r="AY210" s="221" t="s">
        <v>230</v>
      </c>
      <c r="BK210" s="223">
        <f>SUM(BK211:BK215)</f>
        <v>0</v>
      </c>
    </row>
    <row r="211" s="1" customFormat="1" ht="38.25" customHeight="1">
      <c r="B211" s="45"/>
      <c r="C211" s="227" t="s">
        <v>473</v>
      </c>
      <c r="D211" s="227" t="s">
        <v>231</v>
      </c>
      <c r="E211" s="228" t="s">
        <v>525</v>
      </c>
      <c r="F211" s="229" t="s">
        <v>526</v>
      </c>
      <c r="G211" s="229"/>
      <c r="H211" s="229"/>
      <c r="I211" s="229"/>
      <c r="J211" s="230" t="s">
        <v>288</v>
      </c>
      <c r="K211" s="231">
        <v>233.72</v>
      </c>
      <c r="L211" s="232">
        <v>0</v>
      </c>
      <c r="M211" s="233"/>
      <c r="N211" s="234">
        <f>ROUND(L211*K211,1)</f>
        <v>0</v>
      </c>
      <c r="O211" s="234"/>
      <c r="P211" s="234"/>
      <c r="Q211" s="234"/>
      <c r="R211" s="47"/>
      <c r="T211" s="235" t="s">
        <v>22</v>
      </c>
      <c r="U211" s="55" t="s">
        <v>50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290</v>
      </c>
      <c r="AT211" s="21" t="s">
        <v>231</v>
      </c>
      <c r="AU211" s="21" t="s">
        <v>93</v>
      </c>
      <c r="AY211" s="21" t="s">
        <v>230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102</v>
      </c>
      <c r="BK211" s="152">
        <f>ROUND(L211*K211,1)</f>
        <v>0</v>
      </c>
      <c r="BL211" s="21" t="s">
        <v>290</v>
      </c>
      <c r="BM211" s="21" t="s">
        <v>1866</v>
      </c>
    </row>
    <row r="212" s="1" customFormat="1" ht="16.5" customHeight="1">
      <c r="B212" s="45"/>
      <c r="C212" s="240" t="s">
        <v>478</v>
      </c>
      <c r="D212" s="240" t="s">
        <v>337</v>
      </c>
      <c r="E212" s="241" t="s">
        <v>529</v>
      </c>
      <c r="F212" s="242" t="s">
        <v>530</v>
      </c>
      <c r="G212" s="242"/>
      <c r="H212" s="242"/>
      <c r="I212" s="242"/>
      <c r="J212" s="243" t="s">
        <v>305</v>
      </c>
      <c r="K212" s="244">
        <v>0.070000000000000007</v>
      </c>
      <c r="L212" s="245">
        <v>0</v>
      </c>
      <c r="M212" s="246"/>
      <c r="N212" s="247">
        <f>ROUND(L212*K212,1)</f>
        <v>0</v>
      </c>
      <c r="O212" s="234"/>
      <c r="P212" s="234"/>
      <c r="Q212" s="234"/>
      <c r="R212" s="47"/>
      <c r="T212" s="235" t="s">
        <v>22</v>
      </c>
      <c r="U212" s="55" t="s">
        <v>50</v>
      </c>
      <c r="V212" s="46"/>
      <c r="W212" s="236">
        <f>V212*K212</f>
        <v>0</v>
      </c>
      <c r="X212" s="236">
        <v>1</v>
      </c>
      <c r="Y212" s="236">
        <f>X212*K212</f>
        <v>0.070000000000000007</v>
      </c>
      <c r="Z212" s="236">
        <v>0</v>
      </c>
      <c r="AA212" s="237">
        <f>Z212*K212</f>
        <v>0</v>
      </c>
      <c r="AR212" s="21" t="s">
        <v>357</v>
      </c>
      <c r="AT212" s="21" t="s">
        <v>337</v>
      </c>
      <c r="AU212" s="21" t="s">
        <v>93</v>
      </c>
      <c r="AY212" s="21" t="s">
        <v>230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102</v>
      </c>
      <c r="BK212" s="152">
        <f>ROUND(L212*K212,1)</f>
        <v>0</v>
      </c>
      <c r="BL212" s="21" t="s">
        <v>290</v>
      </c>
      <c r="BM212" s="21" t="s">
        <v>1867</v>
      </c>
    </row>
    <row r="213" s="1" customFormat="1" ht="25.5" customHeight="1">
      <c r="B213" s="45"/>
      <c r="C213" s="227" t="s">
        <v>483</v>
      </c>
      <c r="D213" s="227" t="s">
        <v>231</v>
      </c>
      <c r="E213" s="228" t="s">
        <v>533</v>
      </c>
      <c r="F213" s="229" t="s">
        <v>534</v>
      </c>
      <c r="G213" s="229"/>
      <c r="H213" s="229"/>
      <c r="I213" s="229"/>
      <c r="J213" s="230" t="s">
        <v>288</v>
      </c>
      <c r="K213" s="231">
        <v>233.72</v>
      </c>
      <c r="L213" s="232">
        <v>0</v>
      </c>
      <c r="M213" s="233"/>
      <c r="N213" s="234">
        <f>ROUND(L213*K213,1)</f>
        <v>0</v>
      </c>
      <c r="O213" s="234"/>
      <c r="P213" s="234"/>
      <c r="Q213" s="234"/>
      <c r="R213" s="47"/>
      <c r="T213" s="235" t="s">
        <v>22</v>
      </c>
      <c r="U213" s="55" t="s">
        <v>50</v>
      </c>
      <c r="V213" s="46"/>
      <c r="W213" s="236">
        <f>V213*K213</f>
        <v>0</v>
      </c>
      <c r="X213" s="236">
        <v>0.00040000000000000002</v>
      </c>
      <c r="Y213" s="236">
        <f>X213*K213</f>
        <v>0.093488000000000002</v>
      </c>
      <c r="Z213" s="236">
        <v>0</v>
      </c>
      <c r="AA213" s="237">
        <f>Z213*K213</f>
        <v>0</v>
      </c>
      <c r="AR213" s="21" t="s">
        <v>290</v>
      </c>
      <c r="AT213" s="21" t="s">
        <v>231</v>
      </c>
      <c r="AU213" s="21" t="s">
        <v>93</v>
      </c>
      <c r="AY213" s="21" t="s">
        <v>230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102</v>
      </c>
      <c r="BK213" s="152">
        <f>ROUND(L213*K213,1)</f>
        <v>0</v>
      </c>
      <c r="BL213" s="21" t="s">
        <v>290</v>
      </c>
      <c r="BM213" s="21" t="s">
        <v>1868</v>
      </c>
    </row>
    <row r="214" s="1" customFormat="1" ht="16.5" customHeight="1">
      <c r="B214" s="45"/>
      <c r="C214" s="240" t="s">
        <v>487</v>
      </c>
      <c r="D214" s="240" t="s">
        <v>337</v>
      </c>
      <c r="E214" s="241" t="s">
        <v>537</v>
      </c>
      <c r="F214" s="242" t="s">
        <v>538</v>
      </c>
      <c r="G214" s="242"/>
      <c r="H214" s="242"/>
      <c r="I214" s="242"/>
      <c r="J214" s="243" t="s">
        <v>288</v>
      </c>
      <c r="K214" s="244">
        <v>268.77800000000002</v>
      </c>
      <c r="L214" s="245">
        <v>0</v>
      </c>
      <c r="M214" s="246"/>
      <c r="N214" s="247">
        <f>ROUND(L214*K214,1)</f>
        <v>0</v>
      </c>
      <c r="O214" s="234"/>
      <c r="P214" s="234"/>
      <c r="Q214" s="234"/>
      <c r="R214" s="47"/>
      <c r="T214" s="235" t="s">
        <v>22</v>
      </c>
      <c r="U214" s="55" t="s">
        <v>50</v>
      </c>
      <c r="V214" s="46"/>
      <c r="W214" s="236">
        <f>V214*K214</f>
        <v>0</v>
      </c>
      <c r="X214" s="236">
        <v>0.0038800000000000002</v>
      </c>
      <c r="Y214" s="236">
        <f>X214*K214</f>
        <v>1.0428586400000002</v>
      </c>
      <c r="Z214" s="236">
        <v>0</v>
      </c>
      <c r="AA214" s="237">
        <f>Z214*K214</f>
        <v>0</v>
      </c>
      <c r="AR214" s="21" t="s">
        <v>357</v>
      </c>
      <c r="AT214" s="21" t="s">
        <v>337</v>
      </c>
      <c r="AU214" s="21" t="s">
        <v>93</v>
      </c>
      <c r="AY214" s="21" t="s">
        <v>230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102</v>
      </c>
      <c r="BK214" s="152">
        <f>ROUND(L214*K214,1)</f>
        <v>0</v>
      </c>
      <c r="BL214" s="21" t="s">
        <v>290</v>
      </c>
      <c r="BM214" s="21" t="s">
        <v>1869</v>
      </c>
    </row>
    <row r="215" s="1" customFormat="1" ht="38.25" customHeight="1">
      <c r="B215" s="45"/>
      <c r="C215" s="227" t="s">
        <v>491</v>
      </c>
      <c r="D215" s="227" t="s">
        <v>231</v>
      </c>
      <c r="E215" s="228" t="s">
        <v>541</v>
      </c>
      <c r="F215" s="229" t="s">
        <v>542</v>
      </c>
      <c r="G215" s="229"/>
      <c r="H215" s="229"/>
      <c r="I215" s="229"/>
      <c r="J215" s="230" t="s">
        <v>305</v>
      </c>
      <c r="K215" s="231">
        <v>1.206</v>
      </c>
      <c r="L215" s="232">
        <v>0</v>
      </c>
      <c r="M215" s="233"/>
      <c r="N215" s="234">
        <f>ROUND(L215*K215,1)</f>
        <v>0</v>
      </c>
      <c r="O215" s="234"/>
      <c r="P215" s="234"/>
      <c r="Q215" s="234"/>
      <c r="R215" s="47"/>
      <c r="T215" s="235" t="s">
        <v>22</v>
      </c>
      <c r="U215" s="55" t="s">
        <v>50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290</v>
      </c>
      <c r="AT215" s="21" t="s">
        <v>231</v>
      </c>
      <c r="AU215" s="21" t="s">
        <v>93</v>
      </c>
      <c r="AY215" s="21" t="s">
        <v>230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102</v>
      </c>
      <c r="BK215" s="152">
        <f>ROUND(L215*K215,1)</f>
        <v>0</v>
      </c>
      <c r="BL215" s="21" t="s">
        <v>290</v>
      </c>
      <c r="BM215" s="21" t="s">
        <v>1870</v>
      </c>
    </row>
    <row r="216" s="10" customFormat="1" ht="29.88" customHeight="1">
      <c r="B216" s="213"/>
      <c r="C216" s="214"/>
      <c r="D216" s="224" t="s">
        <v>193</v>
      </c>
      <c r="E216" s="224"/>
      <c r="F216" s="224"/>
      <c r="G216" s="224"/>
      <c r="H216" s="224"/>
      <c r="I216" s="224"/>
      <c r="J216" s="224"/>
      <c r="K216" s="224"/>
      <c r="L216" s="224"/>
      <c r="M216" s="224"/>
      <c r="N216" s="238">
        <f>BK216</f>
        <v>0</v>
      </c>
      <c r="O216" s="239"/>
      <c r="P216" s="239"/>
      <c r="Q216" s="239"/>
      <c r="R216" s="217"/>
      <c r="T216" s="218"/>
      <c r="U216" s="214"/>
      <c r="V216" s="214"/>
      <c r="W216" s="219">
        <f>SUM(W217:W225)</f>
        <v>0</v>
      </c>
      <c r="X216" s="214"/>
      <c r="Y216" s="219">
        <f>SUM(Y217:Y225)</f>
        <v>2.9072965499999999</v>
      </c>
      <c r="Z216" s="214"/>
      <c r="AA216" s="220">
        <f>SUM(AA217:AA225)</f>
        <v>0</v>
      </c>
      <c r="AR216" s="221" t="s">
        <v>93</v>
      </c>
      <c r="AT216" s="222" t="s">
        <v>81</v>
      </c>
      <c r="AU216" s="222" t="s">
        <v>89</v>
      </c>
      <c r="AY216" s="221" t="s">
        <v>230</v>
      </c>
      <c r="BK216" s="223">
        <f>SUM(BK217:BK225)</f>
        <v>0</v>
      </c>
    </row>
    <row r="217" s="1" customFormat="1" ht="25.5" customHeight="1">
      <c r="B217" s="45"/>
      <c r="C217" s="227" t="s">
        <v>495</v>
      </c>
      <c r="D217" s="227" t="s">
        <v>231</v>
      </c>
      <c r="E217" s="228" t="s">
        <v>604</v>
      </c>
      <c r="F217" s="229" t="s">
        <v>1871</v>
      </c>
      <c r="G217" s="229"/>
      <c r="H217" s="229"/>
      <c r="I217" s="229"/>
      <c r="J217" s="230" t="s">
        <v>481</v>
      </c>
      <c r="K217" s="231">
        <v>19</v>
      </c>
      <c r="L217" s="232">
        <v>0</v>
      </c>
      <c r="M217" s="233"/>
      <c r="N217" s="234">
        <f>ROUND(L217*K217,1)</f>
        <v>0</v>
      </c>
      <c r="O217" s="234"/>
      <c r="P217" s="234"/>
      <c r="Q217" s="234"/>
      <c r="R217" s="47"/>
      <c r="T217" s="235" t="s">
        <v>22</v>
      </c>
      <c r="U217" s="55" t="s">
        <v>50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290</v>
      </c>
      <c r="AT217" s="21" t="s">
        <v>231</v>
      </c>
      <c r="AU217" s="21" t="s">
        <v>93</v>
      </c>
      <c r="AY217" s="21" t="s">
        <v>230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102</v>
      </c>
      <c r="BK217" s="152">
        <f>ROUND(L217*K217,1)</f>
        <v>0</v>
      </c>
      <c r="BL217" s="21" t="s">
        <v>290</v>
      </c>
      <c r="BM217" s="21" t="s">
        <v>1872</v>
      </c>
    </row>
    <row r="218" s="1" customFormat="1" ht="38.25" customHeight="1">
      <c r="B218" s="45"/>
      <c r="C218" s="227" t="s">
        <v>499</v>
      </c>
      <c r="D218" s="227" t="s">
        <v>231</v>
      </c>
      <c r="E218" s="228" t="s">
        <v>570</v>
      </c>
      <c r="F218" s="229" t="s">
        <v>571</v>
      </c>
      <c r="G218" s="229"/>
      <c r="H218" s="229"/>
      <c r="I218" s="229"/>
      <c r="J218" s="230" t="s">
        <v>242</v>
      </c>
      <c r="K218" s="231">
        <v>1.849</v>
      </c>
      <c r="L218" s="232">
        <v>0</v>
      </c>
      <c r="M218" s="233"/>
      <c r="N218" s="234">
        <f>ROUND(L218*K218,1)</f>
        <v>0</v>
      </c>
      <c r="O218" s="234"/>
      <c r="P218" s="234"/>
      <c r="Q218" s="234"/>
      <c r="R218" s="47"/>
      <c r="T218" s="235" t="s">
        <v>22</v>
      </c>
      <c r="U218" s="55" t="s">
        <v>50</v>
      </c>
      <c r="V218" s="46"/>
      <c r="W218" s="236">
        <f>V218*K218</f>
        <v>0</v>
      </c>
      <c r="X218" s="236">
        <v>0.00189</v>
      </c>
      <c r="Y218" s="236">
        <f>X218*K218</f>
        <v>0.00349461</v>
      </c>
      <c r="Z218" s="236">
        <v>0</v>
      </c>
      <c r="AA218" s="237">
        <f>Z218*K218</f>
        <v>0</v>
      </c>
      <c r="AR218" s="21" t="s">
        <v>290</v>
      </c>
      <c r="AT218" s="21" t="s">
        <v>231</v>
      </c>
      <c r="AU218" s="21" t="s">
        <v>93</v>
      </c>
      <c r="AY218" s="21" t="s">
        <v>230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102</v>
      </c>
      <c r="BK218" s="152">
        <f>ROUND(L218*K218,1)</f>
        <v>0</v>
      </c>
      <c r="BL218" s="21" t="s">
        <v>290</v>
      </c>
      <c r="BM218" s="21" t="s">
        <v>1873</v>
      </c>
    </row>
    <row r="219" s="1" customFormat="1" ht="25.5" customHeight="1">
      <c r="B219" s="45"/>
      <c r="C219" s="227" t="s">
        <v>503</v>
      </c>
      <c r="D219" s="227" t="s">
        <v>231</v>
      </c>
      <c r="E219" s="228" t="s">
        <v>1874</v>
      </c>
      <c r="F219" s="229" t="s">
        <v>1875</v>
      </c>
      <c r="G219" s="229"/>
      <c r="H219" s="229"/>
      <c r="I219" s="229"/>
      <c r="J219" s="230" t="s">
        <v>481</v>
      </c>
      <c r="K219" s="231">
        <v>22</v>
      </c>
      <c r="L219" s="232">
        <v>0</v>
      </c>
      <c r="M219" s="233"/>
      <c r="N219" s="234">
        <f>ROUND(L219*K219,1)</f>
        <v>0</v>
      </c>
      <c r="O219" s="234"/>
      <c r="P219" s="234"/>
      <c r="Q219" s="234"/>
      <c r="R219" s="47"/>
      <c r="T219" s="235" t="s">
        <v>22</v>
      </c>
      <c r="U219" s="55" t="s">
        <v>50</v>
      </c>
      <c r="V219" s="46"/>
      <c r="W219" s="236">
        <f>V219*K219</f>
        <v>0</v>
      </c>
      <c r="X219" s="236">
        <v>0.0026700000000000001</v>
      </c>
      <c r="Y219" s="236">
        <f>X219*K219</f>
        <v>0.058740000000000001</v>
      </c>
      <c r="Z219" s="236">
        <v>0</v>
      </c>
      <c r="AA219" s="237">
        <f>Z219*K219</f>
        <v>0</v>
      </c>
      <c r="AR219" s="21" t="s">
        <v>290</v>
      </c>
      <c r="AT219" s="21" t="s">
        <v>231</v>
      </c>
      <c r="AU219" s="21" t="s">
        <v>93</v>
      </c>
      <c r="AY219" s="21" t="s">
        <v>230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102</v>
      </c>
      <c r="BK219" s="152">
        <f>ROUND(L219*K219,1)</f>
        <v>0</v>
      </c>
      <c r="BL219" s="21" t="s">
        <v>290</v>
      </c>
      <c r="BM219" s="21" t="s">
        <v>1876</v>
      </c>
    </row>
    <row r="220" s="1" customFormat="1" ht="38.25" customHeight="1">
      <c r="B220" s="45"/>
      <c r="C220" s="227" t="s">
        <v>508</v>
      </c>
      <c r="D220" s="227" t="s">
        <v>231</v>
      </c>
      <c r="E220" s="228" t="s">
        <v>592</v>
      </c>
      <c r="F220" s="229" t="s">
        <v>593</v>
      </c>
      <c r="G220" s="229"/>
      <c r="H220" s="229"/>
      <c r="I220" s="229"/>
      <c r="J220" s="230" t="s">
        <v>330</v>
      </c>
      <c r="K220" s="231">
        <v>66.700000000000003</v>
      </c>
      <c r="L220" s="232">
        <v>0</v>
      </c>
      <c r="M220" s="233"/>
      <c r="N220" s="234">
        <f>ROUND(L220*K220,1)</f>
        <v>0</v>
      </c>
      <c r="O220" s="234"/>
      <c r="P220" s="234"/>
      <c r="Q220" s="234"/>
      <c r="R220" s="47"/>
      <c r="T220" s="235" t="s">
        <v>22</v>
      </c>
      <c r="U220" s="55" t="s">
        <v>50</v>
      </c>
      <c r="V220" s="46"/>
      <c r="W220" s="236">
        <f>V220*K220</f>
        <v>0</v>
      </c>
      <c r="X220" s="236">
        <v>0</v>
      </c>
      <c r="Y220" s="236">
        <f>X220*K220</f>
        <v>0</v>
      </c>
      <c r="Z220" s="236">
        <v>0</v>
      </c>
      <c r="AA220" s="237">
        <f>Z220*K220</f>
        <v>0</v>
      </c>
      <c r="AR220" s="21" t="s">
        <v>290</v>
      </c>
      <c r="AT220" s="21" t="s">
        <v>231</v>
      </c>
      <c r="AU220" s="21" t="s">
        <v>93</v>
      </c>
      <c r="AY220" s="21" t="s">
        <v>230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102</v>
      </c>
      <c r="BK220" s="152">
        <f>ROUND(L220*K220,1)</f>
        <v>0</v>
      </c>
      <c r="BL220" s="21" t="s">
        <v>290</v>
      </c>
      <c r="BM220" s="21" t="s">
        <v>1877</v>
      </c>
    </row>
    <row r="221" s="1" customFormat="1" ht="16.5" customHeight="1">
      <c r="B221" s="45"/>
      <c r="C221" s="240" t="s">
        <v>512</v>
      </c>
      <c r="D221" s="240" t="s">
        <v>337</v>
      </c>
      <c r="E221" s="241" t="s">
        <v>596</v>
      </c>
      <c r="F221" s="242" t="s">
        <v>597</v>
      </c>
      <c r="G221" s="242"/>
      <c r="H221" s="242"/>
      <c r="I221" s="242"/>
      <c r="J221" s="243" t="s">
        <v>242</v>
      </c>
      <c r="K221" s="244">
        <v>1.849</v>
      </c>
      <c r="L221" s="245">
        <v>0</v>
      </c>
      <c r="M221" s="246"/>
      <c r="N221" s="247">
        <f>ROUND(L221*K221,1)</f>
        <v>0</v>
      </c>
      <c r="O221" s="234"/>
      <c r="P221" s="234"/>
      <c r="Q221" s="234"/>
      <c r="R221" s="47"/>
      <c r="T221" s="235" t="s">
        <v>22</v>
      </c>
      <c r="U221" s="55" t="s">
        <v>50</v>
      </c>
      <c r="V221" s="46"/>
      <c r="W221" s="236">
        <f>V221*K221</f>
        <v>0</v>
      </c>
      <c r="X221" s="236">
        <v>0.55000000000000004</v>
      </c>
      <c r="Y221" s="236">
        <f>X221*K221</f>
        <v>1.01695</v>
      </c>
      <c r="Z221" s="236">
        <v>0</v>
      </c>
      <c r="AA221" s="237">
        <f>Z221*K221</f>
        <v>0</v>
      </c>
      <c r="AR221" s="21" t="s">
        <v>357</v>
      </c>
      <c r="AT221" s="21" t="s">
        <v>337</v>
      </c>
      <c r="AU221" s="21" t="s">
        <v>93</v>
      </c>
      <c r="AY221" s="21" t="s">
        <v>230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102</v>
      </c>
      <c r="BK221" s="152">
        <f>ROUND(L221*K221,1)</f>
        <v>0</v>
      </c>
      <c r="BL221" s="21" t="s">
        <v>290</v>
      </c>
      <c r="BM221" s="21" t="s">
        <v>1878</v>
      </c>
    </row>
    <row r="222" s="1" customFormat="1" ht="38.25" customHeight="1">
      <c r="B222" s="45"/>
      <c r="C222" s="227" t="s">
        <v>516</v>
      </c>
      <c r="D222" s="227" t="s">
        <v>231</v>
      </c>
      <c r="E222" s="228" t="s">
        <v>1879</v>
      </c>
      <c r="F222" s="229" t="s">
        <v>1880</v>
      </c>
      <c r="G222" s="229"/>
      <c r="H222" s="229"/>
      <c r="I222" s="229"/>
      <c r="J222" s="230" t="s">
        <v>288</v>
      </c>
      <c r="K222" s="231">
        <v>201</v>
      </c>
      <c r="L222" s="232">
        <v>0</v>
      </c>
      <c r="M222" s="233"/>
      <c r="N222" s="234">
        <f>ROUND(L222*K222,1)</f>
        <v>0</v>
      </c>
      <c r="O222" s="234"/>
      <c r="P222" s="234"/>
      <c r="Q222" s="234"/>
      <c r="R222" s="47"/>
      <c r="T222" s="235" t="s">
        <v>22</v>
      </c>
      <c r="U222" s="55" t="s">
        <v>50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290</v>
      </c>
      <c r="AT222" s="21" t="s">
        <v>231</v>
      </c>
      <c r="AU222" s="21" t="s">
        <v>93</v>
      </c>
      <c r="AY222" s="21" t="s">
        <v>230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102</v>
      </c>
      <c r="BK222" s="152">
        <f>ROUND(L222*K222,1)</f>
        <v>0</v>
      </c>
      <c r="BL222" s="21" t="s">
        <v>290</v>
      </c>
      <c r="BM222" s="21" t="s">
        <v>1881</v>
      </c>
    </row>
    <row r="223" s="1" customFormat="1" ht="25.5" customHeight="1">
      <c r="B223" s="45"/>
      <c r="C223" s="240" t="s">
        <v>520</v>
      </c>
      <c r="D223" s="240" t="s">
        <v>337</v>
      </c>
      <c r="E223" s="241" t="s">
        <v>1882</v>
      </c>
      <c r="F223" s="242" t="s">
        <v>1883</v>
      </c>
      <c r="G223" s="242"/>
      <c r="H223" s="242"/>
      <c r="I223" s="242"/>
      <c r="J223" s="243" t="s">
        <v>242</v>
      </c>
      <c r="K223" s="244">
        <v>3.113</v>
      </c>
      <c r="L223" s="245">
        <v>0</v>
      </c>
      <c r="M223" s="246"/>
      <c r="N223" s="247">
        <f>ROUND(L223*K223,1)</f>
        <v>0</v>
      </c>
      <c r="O223" s="234"/>
      <c r="P223" s="234"/>
      <c r="Q223" s="234"/>
      <c r="R223" s="47"/>
      <c r="T223" s="235" t="s">
        <v>22</v>
      </c>
      <c r="U223" s="55" t="s">
        <v>50</v>
      </c>
      <c r="V223" s="46"/>
      <c r="W223" s="236">
        <f>V223*K223</f>
        <v>0</v>
      </c>
      <c r="X223" s="236">
        <v>0.55000000000000004</v>
      </c>
      <c r="Y223" s="236">
        <f>X223*K223</f>
        <v>1.7121500000000001</v>
      </c>
      <c r="Z223" s="236">
        <v>0</v>
      </c>
      <c r="AA223" s="237">
        <f>Z223*K223</f>
        <v>0</v>
      </c>
      <c r="AR223" s="21" t="s">
        <v>357</v>
      </c>
      <c r="AT223" s="21" t="s">
        <v>337</v>
      </c>
      <c r="AU223" s="21" t="s">
        <v>93</v>
      </c>
      <c r="AY223" s="21" t="s">
        <v>230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102</v>
      </c>
      <c r="BK223" s="152">
        <f>ROUND(L223*K223,1)</f>
        <v>0</v>
      </c>
      <c r="BL223" s="21" t="s">
        <v>290</v>
      </c>
      <c r="BM223" s="21" t="s">
        <v>1884</v>
      </c>
    </row>
    <row r="224" s="1" customFormat="1" ht="25.5" customHeight="1">
      <c r="B224" s="45"/>
      <c r="C224" s="227" t="s">
        <v>524</v>
      </c>
      <c r="D224" s="227" t="s">
        <v>231</v>
      </c>
      <c r="E224" s="228" t="s">
        <v>600</v>
      </c>
      <c r="F224" s="229" t="s">
        <v>601</v>
      </c>
      <c r="G224" s="229"/>
      <c r="H224" s="229"/>
      <c r="I224" s="229"/>
      <c r="J224" s="230" t="s">
        <v>242</v>
      </c>
      <c r="K224" s="231">
        <v>4.9619999999999997</v>
      </c>
      <c r="L224" s="232">
        <v>0</v>
      </c>
      <c r="M224" s="233"/>
      <c r="N224" s="234">
        <f>ROUND(L224*K224,1)</f>
        <v>0</v>
      </c>
      <c r="O224" s="234"/>
      <c r="P224" s="234"/>
      <c r="Q224" s="234"/>
      <c r="R224" s="47"/>
      <c r="T224" s="235" t="s">
        <v>22</v>
      </c>
      <c r="U224" s="55" t="s">
        <v>50</v>
      </c>
      <c r="V224" s="46"/>
      <c r="W224" s="236">
        <f>V224*K224</f>
        <v>0</v>
      </c>
      <c r="X224" s="236">
        <v>0.023369999999999998</v>
      </c>
      <c r="Y224" s="236">
        <f>X224*K224</f>
        <v>0.11596193999999999</v>
      </c>
      <c r="Z224" s="236">
        <v>0</v>
      </c>
      <c r="AA224" s="237">
        <f>Z224*K224</f>
        <v>0</v>
      </c>
      <c r="AR224" s="21" t="s">
        <v>290</v>
      </c>
      <c r="AT224" s="21" t="s">
        <v>231</v>
      </c>
      <c r="AU224" s="21" t="s">
        <v>93</v>
      </c>
      <c r="AY224" s="21" t="s">
        <v>230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102</v>
      </c>
      <c r="BK224" s="152">
        <f>ROUND(L224*K224,1)</f>
        <v>0</v>
      </c>
      <c r="BL224" s="21" t="s">
        <v>290</v>
      </c>
      <c r="BM224" s="21" t="s">
        <v>1885</v>
      </c>
    </row>
    <row r="225" s="1" customFormat="1" ht="25.5" customHeight="1">
      <c r="B225" s="45"/>
      <c r="C225" s="227" t="s">
        <v>528</v>
      </c>
      <c r="D225" s="227" t="s">
        <v>231</v>
      </c>
      <c r="E225" s="228" t="s">
        <v>608</v>
      </c>
      <c r="F225" s="229" t="s">
        <v>609</v>
      </c>
      <c r="G225" s="229"/>
      <c r="H225" s="229"/>
      <c r="I225" s="229"/>
      <c r="J225" s="230" t="s">
        <v>305</v>
      </c>
      <c r="K225" s="231">
        <v>2.907</v>
      </c>
      <c r="L225" s="232">
        <v>0</v>
      </c>
      <c r="M225" s="233"/>
      <c r="N225" s="234">
        <f>ROUND(L225*K225,1)</f>
        <v>0</v>
      </c>
      <c r="O225" s="234"/>
      <c r="P225" s="234"/>
      <c r="Q225" s="234"/>
      <c r="R225" s="47"/>
      <c r="T225" s="235" t="s">
        <v>22</v>
      </c>
      <c r="U225" s="55" t="s">
        <v>50</v>
      </c>
      <c r="V225" s="46"/>
      <c r="W225" s="236">
        <f>V225*K225</f>
        <v>0</v>
      </c>
      <c r="X225" s="236">
        <v>0</v>
      </c>
      <c r="Y225" s="236">
        <f>X225*K225</f>
        <v>0</v>
      </c>
      <c r="Z225" s="236">
        <v>0</v>
      </c>
      <c r="AA225" s="237">
        <f>Z225*K225</f>
        <v>0</v>
      </c>
      <c r="AR225" s="21" t="s">
        <v>290</v>
      </c>
      <c r="AT225" s="21" t="s">
        <v>231</v>
      </c>
      <c r="AU225" s="21" t="s">
        <v>93</v>
      </c>
      <c r="AY225" s="21" t="s">
        <v>230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102</v>
      </c>
      <c r="BK225" s="152">
        <f>ROUND(L225*K225,1)</f>
        <v>0</v>
      </c>
      <c r="BL225" s="21" t="s">
        <v>290</v>
      </c>
      <c r="BM225" s="21" t="s">
        <v>1886</v>
      </c>
    </row>
    <row r="226" s="10" customFormat="1" ht="29.88" customHeight="1">
      <c r="B226" s="213"/>
      <c r="C226" s="214"/>
      <c r="D226" s="224" t="s">
        <v>194</v>
      </c>
      <c r="E226" s="224"/>
      <c r="F226" s="224"/>
      <c r="G226" s="224"/>
      <c r="H226" s="224"/>
      <c r="I226" s="224"/>
      <c r="J226" s="224"/>
      <c r="K226" s="224"/>
      <c r="L226" s="224"/>
      <c r="M226" s="224"/>
      <c r="N226" s="238">
        <f>BK226</f>
        <v>0</v>
      </c>
      <c r="O226" s="239"/>
      <c r="P226" s="239"/>
      <c r="Q226" s="239"/>
      <c r="R226" s="217"/>
      <c r="T226" s="218"/>
      <c r="U226" s="214"/>
      <c r="V226" s="214"/>
      <c r="W226" s="219">
        <f>SUM(W227:W232)</f>
        <v>0</v>
      </c>
      <c r="X226" s="214"/>
      <c r="Y226" s="219">
        <f>SUM(Y227:Y232)</f>
        <v>0.38520930000000003</v>
      </c>
      <c r="Z226" s="214"/>
      <c r="AA226" s="220">
        <f>SUM(AA227:AA232)</f>
        <v>0</v>
      </c>
      <c r="AR226" s="221" t="s">
        <v>93</v>
      </c>
      <c r="AT226" s="222" t="s">
        <v>81</v>
      </c>
      <c r="AU226" s="222" t="s">
        <v>89</v>
      </c>
      <c r="AY226" s="221" t="s">
        <v>230</v>
      </c>
      <c r="BK226" s="223">
        <f>SUM(BK227:BK232)</f>
        <v>0</v>
      </c>
    </row>
    <row r="227" s="1" customFormat="1" ht="25.5" customHeight="1">
      <c r="B227" s="45"/>
      <c r="C227" s="227" t="s">
        <v>532</v>
      </c>
      <c r="D227" s="227" t="s">
        <v>231</v>
      </c>
      <c r="E227" s="228" t="s">
        <v>1887</v>
      </c>
      <c r="F227" s="229" t="s">
        <v>1888</v>
      </c>
      <c r="G227" s="229"/>
      <c r="H227" s="229"/>
      <c r="I227" s="229"/>
      <c r="J227" s="230" t="s">
        <v>330</v>
      </c>
      <c r="K227" s="231">
        <v>10.154999999999999</v>
      </c>
      <c r="L227" s="232">
        <v>0</v>
      </c>
      <c r="M227" s="233"/>
      <c r="N227" s="234">
        <f>ROUND(L227*K227,1)</f>
        <v>0</v>
      </c>
      <c r="O227" s="234"/>
      <c r="P227" s="234"/>
      <c r="Q227" s="234"/>
      <c r="R227" s="47"/>
      <c r="T227" s="235" t="s">
        <v>22</v>
      </c>
      <c r="U227" s="55" t="s">
        <v>50</v>
      </c>
      <c r="V227" s="46"/>
      <c r="W227" s="236">
        <f>V227*K227</f>
        <v>0</v>
      </c>
      <c r="X227" s="236">
        <v>0.0058599999999999998</v>
      </c>
      <c r="Y227" s="236">
        <f>X227*K227</f>
        <v>0.059508299999999993</v>
      </c>
      <c r="Z227" s="236">
        <v>0</v>
      </c>
      <c r="AA227" s="237">
        <f>Z227*K227</f>
        <v>0</v>
      </c>
      <c r="AR227" s="21" t="s">
        <v>290</v>
      </c>
      <c r="AT227" s="21" t="s">
        <v>231</v>
      </c>
      <c r="AU227" s="21" t="s">
        <v>93</v>
      </c>
      <c r="AY227" s="21" t="s">
        <v>230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102</v>
      </c>
      <c r="BK227" s="152">
        <f>ROUND(L227*K227,1)</f>
        <v>0</v>
      </c>
      <c r="BL227" s="21" t="s">
        <v>290</v>
      </c>
      <c r="BM227" s="21" t="s">
        <v>1889</v>
      </c>
    </row>
    <row r="228" s="1" customFormat="1" ht="25.5" customHeight="1">
      <c r="B228" s="45"/>
      <c r="C228" s="227" t="s">
        <v>536</v>
      </c>
      <c r="D228" s="227" t="s">
        <v>231</v>
      </c>
      <c r="E228" s="228" t="s">
        <v>1890</v>
      </c>
      <c r="F228" s="229" t="s">
        <v>1891</v>
      </c>
      <c r="G228" s="229"/>
      <c r="H228" s="229"/>
      <c r="I228" s="229"/>
      <c r="J228" s="230" t="s">
        <v>330</v>
      </c>
      <c r="K228" s="231">
        <v>26.5</v>
      </c>
      <c r="L228" s="232">
        <v>0</v>
      </c>
      <c r="M228" s="233"/>
      <c r="N228" s="234">
        <f>ROUND(L228*K228,1)</f>
        <v>0</v>
      </c>
      <c r="O228" s="234"/>
      <c r="P228" s="234"/>
      <c r="Q228" s="234"/>
      <c r="R228" s="47"/>
      <c r="T228" s="235" t="s">
        <v>22</v>
      </c>
      <c r="U228" s="55" t="s">
        <v>50</v>
      </c>
      <c r="V228" s="46"/>
      <c r="W228" s="236">
        <f>V228*K228</f>
        <v>0</v>
      </c>
      <c r="X228" s="236">
        <v>0.00347</v>
      </c>
      <c r="Y228" s="236">
        <f>X228*K228</f>
        <v>0.091954999999999995</v>
      </c>
      <c r="Z228" s="236">
        <v>0</v>
      </c>
      <c r="AA228" s="237">
        <f>Z228*K228</f>
        <v>0</v>
      </c>
      <c r="AR228" s="21" t="s">
        <v>290</v>
      </c>
      <c r="AT228" s="21" t="s">
        <v>231</v>
      </c>
      <c r="AU228" s="21" t="s">
        <v>93</v>
      </c>
      <c r="AY228" s="21" t="s">
        <v>230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102</v>
      </c>
      <c r="BK228" s="152">
        <f>ROUND(L228*K228,1)</f>
        <v>0</v>
      </c>
      <c r="BL228" s="21" t="s">
        <v>290</v>
      </c>
      <c r="BM228" s="21" t="s">
        <v>1892</v>
      </c>
    </row>
    <row r="229" s="1" customFormat="1" ht="25.5" customHeight="1">
      <c r="B229" s="45"/>
      <c r="C229" s="227" t="s">
        <v>540</v>
      </c>
      <c r="D229" s="227" t="s">
        <v>231</v>
      </c>
      <c r="E229" s="228" t="s">
        <v>1893</v>
      </c>
      <c r="F229" s="229" t="s">
        <v>1894</v>
      </c>
      <c r="G229" s="229"/>
      <c r="H229" s="229"/>
      <c r="I229" s="229"/>
      <c r="J229" s="230" t="s">
        <v>481</v>
      </c>
      <c r="K229" s="231">
        <v>1</v>
      </c>
      <c r="L229" s="232">
        <v>0</v>
      </c>
      <c r="M229" s="233"/>
      <c r="N229" s="234">
        <f>ROUND(L229*K229,1)</f>
        <v>0</v>
      </c>
      <c r="O229" s="234"/>
      <c r="P229" s="234"/>
      <c r="Q229" s="234"/>
      <c r="R229" s="47"/>
      <c r="T229" s="235" t="s">
        <v>22</v>
      </c>
      <c r="U229" s="55" t="s">
        <v>50</v>
      </c>
      <c r="V229" s="46"/>
      <c r="W229" s="236">
        <f>V229*K229</f>
        <v>0</v>
      </c>
      <c r="X229" s="236">
        <v>0.0035999999999999999</v>
      </c>
      <c r="Y229" s="236">
        <f>X229*K229</f>
        <v>0.0035999999999999999</v>
      </c>
      <c r="Z229" s="236">
        <v>0</v>
      </c>
      <c r="AA229" s="237">
        <f>Z229*K229</f>
        <v>0</v>
      </c>
      <c r="AR229" s="21" t="s">
        <v>290</v>
      </c>
      <c r="AT229" s="21" t="s">
        <v>231</v>
      </c>
      <c r="AU229" s="21" t="s">
        <v>93</v>
      </c>
      <c r="AY229" s="21" t="s">
        <v>230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102</v>
      </c>
      <c r="BK229" s="152">
        <f>ROUND(L229*K229,1)</f>
        <v>0</v>
      </c>
      <c r="BL229" s="21" t="s">
        <v>290</v>
      </c>
      <c r="BM229" s="21" t="s">
        <v>1895</v>
      </c>
    </row>
    <row r="230" s="1" customFormat="1" ht="25.5" customHeight="1">
      <c r="B230" s="45"/>
      <c r="C230" s="227" t="s">
        <v>544</v>
      </c>
      <c r="D230" s="227" t="s">
        <v>231</v>
      </c>
      <c r="E230" s="228" t="s">
        <v>1896</v>
      </c>
      <c r="F230" s="229" t="s">
        <v>1897</v>
      </c>
      <c r="G230" s="229"/>
      <c r="H230" s="229"/>
      <c r="I230" s="229"/>
      <c r="J230" s="230" t="s">
        <v>330</v>
      </c>
      <c r="K230" s="231">
        <v>60.399999999999999</v>
      </c>
      <c r="L230" s="232">
        <v>0</v>
      </c>
      <c r="M230" s="233"/>
      <c r="N230" s="234">
        <f>ROUND(L230*K230,1)</f>
        <v>0</v>
      </c>
      <c r="O230" s="234"/>
      <c r="P230" s="234"/>
      <c r="Q230" s="234"/>
      <c r="R230" s="47"/>
      <c r="T230" s="235" t="s">
        <v>22</v>
      </c>
      <c r="U230" s="55" t="s">
        <v>50</v>
      </c>
      <c r="V230" s="46"/>
      <c r="W230" s="236">
        <f>V230*K230</f>
        <v>0</v>
      </c>
      <c r="X230" s="236">
        <v>0.0032200000000000002</v>
      </c>
      <c r="Y230" s="236">
        <f>X230*K230</f>
        <v>0.19448799999999999</v>
      </c>
      <c r="Z230" s="236">
        <v>0</v>
      </c>
      <c r="AA230" s="237">
        <f>Z230*K230</f>
        <v>0</v>
      </c>
      <c r="AR230" s="21" t="s">
        <v>290</v>
      </c>
      <c r="AT230" s="21" t="s">
        <v>231</v>
      </c>
      <c r="AU230" s="21" t="s">
        <v>93</v>
      </c>
      <c r="AY230" s="21" t="s">
        <v>230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102</v>
      </c>
      <c r="BK230" s="152">
        <f>ROUND(L230*K230,1)</f>
        <v>0</v>
      </c>
      <c r="BL230" s="21" t="s">
        <v>290</v>
      </c>
      <c r="BM230" s="21" t="s">
        <v>1898</v>
      </c>
    </row>
    <row r="231" s="1" customFormat="1" ht="25.5" customHeight="1">
      <c r="B231" s="45"/>
      <c r="C231" s="227" t="s">
        <v>548</v>
      </c>
      <c r="D231" s="227" t="s">
        <v>231</v>
      </c>
      <c r="E231" s="228" t="s">
        <v>1899</v>
      </c>
      <c r="F231" s="229" t="s">
        <v>1900</v>
      </c>
      <c r="G231" s="229"/>
      <c r="H231" s="229"/>
      <c r="I231" s="229"/>
      <c r="J231" s="230" t="s">
        <v>330</v>
      </c>
      <c r="K231" s="231">
        <v>12.6</v>
      </c>
      <c r="L231" s="232">
        <v>0</v>
      </c>
      <c r="M231" s="233"/>
      <c r="N231" s="234">
        <f>ROUND(L231*K231,1)</f>
        <v>0</v>
      </c>
      <c r="O231" s="234"/>
      <c r="P231" s="234"/>
      <c r="Q231" s="234"/>
      <c r="R231" s="47"/>
      <c r="T231" s="235" t="s">
        <v>22</v>
      </c>
      <c r="U231" s="55" t="s">
        <v>50</v>
      </c>
      <c r="V231" s="46"/>
      <c r="W231" s="236">
        <f>V231*K231</f>
        <v>0</v>
      </c>
      <c r="X231" s="236">
        <v>0.0028300000000000001</v>
      </c>
      <c r="Y231" s="236">
        <f>X231*K231</f>
        <v>0.035658000000000002</v>
      </c>
      <c r="Z231" s="236">
        <v>0</v>
      </c>
      <c r="AA231" s="237">
        <f>Z231*K231</f>
        <v>0</v>
      </c>
      <c r="AR231" s="21" t="s">
        <v>290</v>
      </c>
      <c r="AT231" s="21" t="s">
        <v>231</v>
      </c>
      <c r="AU231" s="21" t="s">
        <v>93</v>
      </c>
      <c r="AY231" s="21" t="s">
        <v>230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102</v>
      </c>
      <c r="BK231" s="152">
        <f>ROUND(L231*K231,1)</f>
        <v>0</v>
      </c>
      <c r="BL231" s="21" t="s">
        <v>290</v>
      </c>
      <c r="BM231" s="21" t="s">
        <v>1901</v>
      </c>
    </row>
    <row r="232" s="1" customFormat="1" ht="25.5" customHeight="1">
      <c r="B232" s="45"/>
      <c r="C232" s="227" t="s">
        <v>553</v>
      </c>
      <c r="D232" s="227" t="s">
        <v>231</v>
      </c>
      <c r="E232" s="228" t="s">
        <v>639</v>
      </c>
      <c r="F232" s="229" t="s">
        <v>640</v>
      </c>
      <c r="G232" s="229"/>
      <c r="H232" s="229"/>
      <c r="I232" s="229"/>
      <c r="J232" s="230" t="s">
        <v>305</v>
      </c>
      <c r="K232" s="231">
        <v>0.38500000000000001</v>
      </c>
      <c r="L232" s="232">
        <v>0</v>
      </c>
      <c r="M232" s="233"/>
      <c r="N232" s="234">
        <f>ROUND(L232*K232,1)</f>
        <v>0</v>
      </c>
      <c r="O232" s="234"/>
      <c r="P232" s="234"/>
      <c r="Q232" s="234"/>
      <c r="R232" s="47"/>
      <c r="T232" s="235" t="s">
        <v>22</v>
      </c>
      <c r="U232" s="55" t="s">
        <v>50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290</v>
      </c>
      <c r="AT232" s="21" t="s">
        <v>231</v>
      </c>
      <c r="AU232" s="21" t="s">
        <v>93</v>
      </c>
      <c r="AY232" s="21" t="s">
        <v>230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102</v>
      </c>
      <c r="BK232" s="152">
        <f>ROUND(L232*K232,1)</f>
        <v>0</v>
      </c>
      <c r="BL232" s="21" t="s">
        <v>290</v>
      </c>
      <c r="BM232" s="21" t="s">
        <v>1902</v>
      </c>
    </row>
    <row r="233" s="10" customFormat="1" ht="29.88" customHeight="1">
      <c r="B233" s="213"/>
      <c r="C233" s="214"/>
      <c r="D233" s="224" t="s">
        <v>195</v>
      </c>
      <c r="E233" s="224"/>
      <c r="F233" s="224"/>
      <c r="G233" s="224"/>
      <c r="H233" s="224"/>
      <c r="I233" s="224"/>
      <c r="J233" s="224"/>
      <c r="K233" s="224"/>
      <c r="L233" s="224"/>
      <c r="M233" s="224"/>
      <c r="N233" s="238">
        <f>BK233</f>
        <v>0</v>
      </c>
      <c r="O233" s="239"/>
      <c r="P233" s="239"/>
      <c r="Q233" s="239"/>
      <c r="R233" s="217"/>
      <c r="T233" s="218"/>
      <c r="U233" s="214"/>
      <c r="V233" s="214"/>
      <c r="W233" s="219">
        <f>SUM(W234:W236)</f>
        <v>0</v>
      </c>
      <c r="X233" s="214"/>
      <c r="Y233" s="219">
        <f>SUM(Y234:Y236)</f>
        <v>3.70913088</v>
      </c>
      <c r="Z233" s="214"/>
      <c r="AA233" s="220">
        <f>SUM(AA234:AA236)</f>
        <v>0</v>
      </c>
      <c r="AR233" s="221" t="s">
        <v>93</v>
      </c>
      <c r="AT233" s="222" t="s">
        <v>81</v>
      </c>
      <c r="AU233" s="222" t="s">
        <v>89</v>
      </c>
      <c r="AY233" s="221" t="s">
        <v>230</v>
      </c>
      <c r="BK233" s="223">
        <f>SUM(BK234:BK236)</f>
        <v>0</v>
      </c>
    </row>
    <row r="234" s="1" customFormat="1" ht="38.25" customHeight="1">
      <c r="B234" s="45"/>
      <c r="C234" s="227" t="s">
        <v>557</v>
      </c>
      <c r="D234" s="227" t="s">
        <v>231</v>
      </c>
      <c r="E234" s="228" t="s">
        <v>1903</v>
      </c>
      <c r="F234" s="229" t="s">
        <v>1904</v>
      </c>
      <c r="G234" s="229"/>
      <c r="H234" s="229"/>
      <c r="I234" s="229"/>
      <c r="J234" s="230" t="s">
        <v>288</v>
      </c>
      <c r="K234" s="231">
        <v>254.74799999999999</v>
      </c>
      <c r="L234" s="232">
        <v>0</v>
      </c>
      <c r="M234" s="233"/>
      <c r="N234" s="234">
        <f>ROUND(L234*K234,1)</f>
        <v>0</v>
      </c>
      <c r="O234" s="234"/>
      <c r="P234" s="234"/>
      <c r="Q234" s="234"/>
      <c r="R234" s="47"/>
      <c r="T234" s="235" t="s">
        <v>22</v>
      </c>
      <c r="U234" s="55" t="s">
        <v>50</v>
      </c>
      <c r="V234" s="46"/>
      <c r="W234" s="236">
        <f>V234*K234</f>
        <v>0</v>
      </c>
      <c r="X234" s="236">
        <v>0.01456</v>
      </c>
      <c r="Y234" s="236">
        <f>X234*K234</f>
        <v>3.70913088</v>
      </c>
      <c r="Z234" s="236">
        <v>0</v>
      </c>
      <c r="AA234" s="237">
        <f>Z234*K234</f>
        <v>0</v>
      </c>
      <c r="AR234" s="21" t="s">
        <v>290</v>
      </c>
      <c r="AT234" s="21" t="s">
        <v>231</v>
      </c>
      <c r="AU234" s="21" t="s">
        <v>93</v>
      </c>
      <c r="AY234" s="21" t="s">
        <v>230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102</v>
      </c>
      <c r="BK234" s="152">
        <f>ROUND(L234*K234,1)</f>
        <v>0</v>
      </c>
      <c r="BL234" s="21" t="s">
        <v>290</v>
      </c>
      <c r="BM234" s="21" t="s">
        <v>1905</v>
      </c>
    </row>
    <row r="235" s="1" customFormat="1" ht="16.5" customHeight="1">
      <c r="B235" s="45"/>
      <c r="C235" s="227" t="s">
        <v>561</v>
      </c>
      <c r="D235" s="227" t="s">
        <v>231</v>
      </c>
      <c r="E235" s="228" t="s">
        <v>1906</v>
      </c>
      <c r="F235" s="229" t="s">
        <v>1907</v>
      </c>
      <c r="G235" s="229"/>
      <c r="H235" s="229"/>
      <c r="I235" s="229"/>
      <c r="J235" s="230" t="s">
        <v>330</v>
      </c>
      <c r="K235" s="231">
        <v>58.344999999999999</v>
      </c>
      <c r="L235" s="232">
        <v>0</v>
      </c>
      <c r="M235" s="233"/>
      <c r="N235" s="234">
        <f>ROUND(L235*K235,1)</f>
        <v>0</v>
      </c>
      <c r="O235" s="234"/>
      <c r="P235" s="234"/>
      <c r="Q235" s="234"/>
      <c r="R235" s="47"/>
      <c r="T235" s="235" t="s">
        <v>22</v>
      </c>
      <c r="U235" s="55" t="s">
        <v>50</v>
      </c>
      <c r="V235" s="46"/>
      <c r="W235" s="236">
        <f>V235*K235</f>
        <v>0</v>
      </c>
      <c r="X235" s="236">
        <v>0</v>
      </c>
      <c r="Y235" s="236">
        <f>X235*K235</f>
        <v>0</v>
      </c>
      <c r="Z235" s="236">
        <v>0</v>
      </c>
      <c r="AA235" s="237">
        <f>Z235*K235</f>
        <v>0</v>
      </c>
      <c r="AR235" s="21" t="s">
        <v>290</v>
      </c>
      <c r="AT235" s="21" t="s">
        <v>231</v>
      </c>
      <c r="AU235" s="21" t="s">
        <v>93</v>
      </c>
      <c r="AY235" s="21" t="s">
        <v>230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102</v>
      </c>
      <c r="BK235" s="152">
        <f>ROUND(L235*K235,1)</f>
        <v>0</v>
      </c>
      <c r="BL235" s="21" t="s">
        <v>290</v>
      </c>
      <c r="BM235" s="21" t="s">
        <v>1908</v>
      </c>
    </row>
    <row r="236" s="1" customFormat="1" ht="25.5" customHeight="1">
      <c r="B236" s="45"/>
      <c r="C236" s="227" t="s">
        <v>565</v>
      </c>
      <c r="D236" s="227" t="s">
        <v>231</v>
      </c>
      <c r="E236" s="228" t="s">
        <v>697</v>
      </c>
      <c r="F236" s="229" t="s">
        <v>698</v>
      </c>
      <c r="G236" s="229"/>
      <c r="H236" s="229"/>
      <c r="I236" s="229"/>
      <c r="J236" s="230" t="s">
        <v>305</v>
      </c>
      <c r="K236" s="231">
        <v>3.7090000000000001</v>
      </c>
      <c r="L236" s="232">
        <v>0</v>
      </c>
      <c r="M236" s="233"/>
      <c r="N236" s="234">
        <f>ROUND(L236*K236,1)</f>
        <v>0</v>
      </c>
      <c r="O236" s="234"/>
      <c r="P236" s="234"/>
      <c r="Q236" s="234"/>
      <c r="R236" s="47"/>
      <c r="T236" s="235" t="s">
        <v>22</v>
      </c>
      <c r="U236" s="55" t="s">
        <v>50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290</v>
      </c>
      <c r="AT236" s="21" t="s">
        <v>231</v>
      </c>
      <c r="AU236" s="21" t="s">
        <v>93</v>
      </c>
      <c r="AY236" s="21" t="s">
        <v>230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102</v>
      </c>
      <c r="BK236" s="152">
        <f>ROUND(L236*K236,1)</f>
        <v>0</v>
      </c>
      <c r="BL236" s="21" t="s">
        <v>290</v>
      </c>
      <c r="BM236" s="21" t="s">
        <v>1909</v>
      </c>
    </row>
    <row r="237" s="10" customFormat="1" ht="29.88" customHeight="1">
      <c r="B237" s="213"/>
      <c r="C237" s="214"/>
      <c r="D237" s="224" t="s">
        <v>196</v>
      </c>
      <c r="E237" s="224"/>
      <c r="F237" s="224"/>
      <c r="G237" s="224"/>
      <c r="H237" s="224"/>
      <c r="I237" s="224"/>
      <c r="J237" s="224"/>
      <c r="K237" s="224"/>
      <c r="L237" s="224"/>
      <c r="M237" s="224"/>
      <c r="N237" s="238">
        <f>BK237</f>
        <v>0</v>
      </c>
      <c r="O237" s="239"/>
      <c r="P237" s="239"/>
      <c r="Q237" s="239"/>
      <c r="R237" s="217"/>
      <c r="T237" s="218"/>
      <c r="U237" s="214"/>
      <c r="V237" s="214"/>
      <c r="W237" s="219">
        <f>W238</f>
        <v>0</v>
      </c>
      <c r="X237" s="214"/>
      <c r="Y237" s="219">
        <f>Y238</f>
        <v>0</v>
      </c>
      <c r="Z237" s="214"/>
      <c r="AA237" s="220">
        <f>AA238</f>
        <v>0</v>
      </c>
      <c r="AR237" s="221" t="s">
        <v>93</v>
      </c>
      <c r="AT237" s="222" t="s">
        <v>81</v>
      </c>
      <c r="AU237" s="222" t="s">
        <v>89</v>
      </c>
      <c r="AY237" s="221" t="s">
        <v>230</v>
      </c>
      <c r="BK237" s="223">
        <f>BK238</f>
        <v>0</v>
      </c>
    </row>
    <row r="238" s="1" customFormat="1" ht="25.5" customHeight="1">
      <c r="B238" s="45"/>
      <c r="C238" s="227" t="s">
        <v>569</v>
      </c>
      <c r="D238" s="227" t="s">
        <v>231</v>
      </c>
      <c r="E238" s="228" t="s">
        <v>709</v>
      </c>
      <c r="F238" s="229" t="s">
        <v>1910</v>
      </c>
      <c r="G238" s="229"/>
      <c r="H238" s="229"/>
      <c r="I238" s="229"/>
      <c r="J238" s="230" t="s">
        <v>288</v>
      </c>
      <c r="K238" s="231">
        <v>27.329999999999998</v>
      </c>
      <c r="L238" s="232">
        <v>0</v>
      </c>
      <c r="M238" s="233"/>
      <c r="N238" s="234">
        <f>ROUND(L238*K238,1)</f>
        <v>0</v>
      </c>
      <c r="O238" s="234"/>
      <c r="P238" s="234"/>
      <c r="Q238" s="234"/>
      <c r="R238" s="47"/>
      <c r="T238" s="235" t="s">
        <v>22</v>
      </c>
      <c r="U238" s="55" t="s">
        <v>50</v>
      </c>
      <c r="V238" s="46"/>
      <c r="W238" s="236">
        <f>V238*K238</f>
        <v>0</v>
      </c>
      <c r="X238" s="236">
        <v>0</v>
      </c>
      <c r="Y238" s="236">
        <f>X238*K238</f>
        <v>0</v>
      </c>
      <c r="Z238" s="236">
        <v>0</v>
      </c>
      <c r="AA238" s="237">
        <f>Z238*K238</f>
        <v>0</v>
      </c>
      <c r="AR238" s="21" t="s">
        <v>290</v>
      </c>
      <c r="AT238" s="21" t="s">
        <v>231</v>
      </c>
      <c r="AU238" s="21" t="s">
        <v>93</v>
      </c>
      <c r="AY238" s="21" t="s">
        <v>230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102</v>
      </c>
      <c r="BK238" s="152">
        <f>ROUND(L238*K238,1)</f>
        <v>0</v>
      </c>
      <c r="BL238" s="21" t="s">
        <v>290</v>
      </c>
      <c r="BM238" s="21" t="s">
        <v>1911</v>
      </c>
    </row>
    <row r="239" s="10" customFormat="1" ht="29.88" customHeight="1">
      <c r="B239" s="213"/>
      <c r="C239" s="214"/>
      <c r="D239" s="224" t="s">
        <v>197</v>
      </c>
      <c r="E239" s="224"/>
      <c r="F239" s="224"/>
      <c r="G239" s="224"/>
      <c r="H239" s="224"/>
      <c r="I239" s="224"/>
      <c r="J239" s="224"/>
      <c r="K239" s="224"/>
      <c r="L239" s="224"/>
      <c r="M239" s="224"/>
      <c r="N239" s="238">
        <f>BK239</f>
        <v>0</v>
      </c>
      <c r="O239" s="239"/>
      <c r="P239" s="239"/>
      <c r="Q239" s="239"/>
      <c r="R239" s="217"/>
      <c r="T239" s="218"/>
      <c r="U239" s="214"/>
      <c r="V239" s="214"/>
      <c r="W239" s="219">
        <f>W240</f>
        <v>0</v>
      </c>
      <c r="X239" s="214"/>
      <c r="Y239" s="219">
        <f>Y240</f>
        <v>0</v>
      </c>
      <c r="Z239" s="214"/>
      <c r="AA239" s="220">
        <f>AA240</f>
        <v>0</v>
      </c>
      <c r="AR239" s="221" t="s">
        <v>93</v>
      </c>
      <c r="AT239" s="222" t="s">
        <v>81</v>
      </c>
      <c r="AU239" s="222" t="s">
        <v>89</v>
      </c>
      <c r="AY239" s="221" t="s">
        <v>230</v>
      </c>
      <c r="BK239" s="223">
        <f>BK240</f>
        <v>0</v>
      </c>
    </row>
    <row r="240" s="1" customFormat="1" ht="25.5" customHeight="1">
      <c r="B240" s="45"/>
      <c r="C240" s="227" t="s">
        <v>573</v>
      </c>
      <c r="D240" s="227" t="s">
        <v>231</v>
      </c>
      <c r="E240" s="228" t="s">
        <v>1483</v>
      </c>
      <c r="F240" s="229" t="s">
        <v>1912</v>
      </c>
      <c r="G240" s="229"/>
      <c r="H240" s="229"/>
      <c r="I240" s="229"/>
      <c r="J240" s="230" t="s">
        <v>551</v>
      </c>
      <c r="K240" s="231">
        <v>3994</v>
      </c>
      <c r="L240" s="232">
        <v>0</v>
      </c>
      <c r="M240" s="233"/>
      <c r="N240" s="234">
        <f>ROUND(L240*K240,1)</f>
        <v>0</v>
      </c>
      <c r="O240" s="234"/>
      <c r="P240" s="234"/>
      <c r="Q240" s="234"/>
      <c r="R240" s="47"/>
      <c r="T240" s="235" t="s">
        <v>22</v>
      </c>
      <c r="U240" s="55" t="s">
        <v>50</v>
      </c>
      <c r="V240" s="46"/>
      <c r="W240" s="236">
        <f>V240*K240</f>
        <v>0</v>
      </c>
      <c r="X240" s="236">
        <v>0</v>
      </c>
      <c r="Y240" s="236">
        <f>X240*K240</f>
        <v>0</v>
      </c>
      <c r="Z240" s="236">
        <v>0</v>
      </c>
      <c r="AA240" s="237">
        <f>Z240*K240</f>
        <v>0</v>
      </c>
      <c r="AR240" s="21" t="s">
        <v>290</v>
      </c>
      <c r="AT240" s="21" t="s">
        <v>231</v>
      </c>
      <c r="AU240" s="21" t="s">
        <v>93</v>
      </c>
      <c r="AY240" s="21" t="s">
        <v>230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102</v>
      </c>
      <c r="BK240" s="152">
        <f>ROUND(L240*K240,1)</f>
        <v>0</v>
      </c>
      <c r="BL240" s="21" t="s">
        <v>290</v>
      </c>
      <c r="BM240" s="21" t="s">
        <v>1913</v>
      </c>
    </row>
    <row r="241" s="10" customFormat="1" ht="29.88" customHeight="1">
      <c r="B241" s="213"/>
      <c r="C241" s="214"/>
      <c r="D241" s="224" t="s">
        <v>199</v>
      </c>
      <c r="E241" s="224"/>
      <c r="F241" s="224"/>
      <c r="G241" s="224"/>
      <c r="H241" s="224"/>
      <c r="I241" s="224"/>
      <c r="J241" s="224"/>
      <c r="K241" s="224"/>
      <c r="L241" s="224"/>
      <c r="M241" s="224"/>
      <c r="N241" s="238">
        <f>BK241</f>
        <v>0</v>
      </c>
      <c r="O241" s="239"/>
      <c r="P241" s="239"/>
      <c r="Q241" s="239"/>
      <c r="R241" s="217"/>
      <c r="T241" s="218"/>
      <c r="U241" s="214"/>
      <c r="V241" s="214"/>
      <c r="W241" s="219">
        <f>SUM(W242:W245)</f>
        <v>0</v>
      </c>
      <c r="X241" s="214"/>
      <c r="Y241" s="219">
        <f>SUM(Y242:Y245)</f>
        <v>0.042939499999999999</v>
      </c>
      <c r="Z241" s="214"/>
      <c r="AA241" s="220">
        <f>SUM(AA242:AA245)</f>
        <v>0</v>
      </c>
      <c r="AR241" s="221" t="s">
        <v>93</v>
      </c>
      <c r="AT241" s="222" t="s">
        <v>81</v>
      </c>
      <c r="AU241" s="222" t="s">
        <v>89</v>
      </c>
      <c r="AY241" s="221" t="s">
        <v>230</v>
      </c>
      <c r="BK241" s="223">
        <f>SUM(BK242:BK245)</f>
        <v>0</v>
      </c>
    </row>
    <row r="242" s="1" customFormat="1" ht="25.5" customHeight="1">
      <c r="B242" s="45"/>
      <c r="C242" s="227" t="s">
        <v>577</v>
      </c>
      <c r="D242" s="227" t="s">
        <v>231</v>
      </c>
      <c r="E242" s="228" t="s">
        <v>1914</v>
      </c>
      <c r="F242" s="229" t="s">
        <v>1915</v>
      </c>
      <c r="G242" s="229"/>
      <c r="H242" s="229"/>
      <c r="I242" s="229"/>
      <c r="J242" s="230" t="s">
        <v>288</v>
      </c>
      <c r="K242" s="231">
        <v>27.329999999999998</v>
      </c>
      <c r="L242" s="232">
        <v>0</v>
      </c>
      <c r="M242" s="233"/>
      <c r="N242" s="234">
        <f>ROUND(L242*K242,1)</f>
        <v>0</v>
      </c>
      <c r="O242" s="234"/>
      <c r="P242" s="234"/>
      <c r="Q242" s="234"/>
      <c r="R242" s="47"/>
      <c r="T242" s="235" t="s">
        <v>22</v>
      </c>
      <c r="U242" s="55" t="s">
        <v>50</v>
      </c>
      <c r="V242" s="46"/>
      <c r="W242" s="236">
        <f>V242*K242</f>
        <v>0</v>
      </c>
      <c r="X242" s="236">
        <v>0.00035</v>
      </c>
      <c r="Y242" s="236">
        <f>X242*K242</f>
        <v>0.0095654999999999994</v>
      </c>
      <c r="Z242" s="236">
        <v>0</v>
      </c>
      <c r="AA242" s="237">
        <f>Z242*K242</f>
        <v>0</v>
      </c>
      <c r="AR242" s="21" t="s">
        <v>290</v>
      </c>
      <c r="AT242" s="21" t="s">
        <v>231</v>
      </c>
      <c r="AU242" s="21" t="s">
        <v>93</v>
      </c>
      <c r="AY242" s="21" t="s">
        <v>230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102</v>
      </c>
      <c r="BK242" s="152">
        <f>ROUND(L242*K242,1)</f>
        <v>0</v>
      </c>
      <c r="BL242" s="21" t="s">
        <v>290</v>
      </c>
      <c r="BM242" s="21" t="s">
        <v>1916</v>
      </c>
    </row>
    <row r="243" s="1" customFormat="1" ht="38.25" customHeight="1">
      <c r="B243" s="45"/>
      <c r="C243" s="227" t="s">
        <v>581</v>
      </c>
      <c r="D243" s="227" t="s">
        <v>231</v>
      </c>
      <c r="E243" s="228" t="s">
        <v>749</v>
      </c>
      <c r="F243" s="229" t="s">
        <v>750</v>
      </c>
      <c r="G243" s="229"/>
      <c r="H243" s="229"/>
      <c r="I243" s="229"/>
      <c r="J243" s="230" t="s">
        <v>288</v>
      </c>
      <c r="K243" s="231">
        <v>81.400000000000006</v>
      </c>
      <c r="L243" s="232">
        <v>0</v>
      </c>
      <c r="M243" s="233"/>
      <c r="N243" s="234">
        <f>ROUND(L243*K243,1)</f>
        <v>0</v>
      </c>
      <c r="O243" s="234"/>
      <c r="P243" s="234"/>
      <c r="Q243" s="234"/>
      <c r="R243" s="47"/>
      <c r="T243" s="235" t="s">
        <v>22</v>
      </c>
      <c r="U243" s="55" t="s">
        <v>50</v>
      </c>
      <c r="V243" s="46"/>
      <c r="W243" s="236">
        <f>V243*K243</f>
        <v>0</v>
      </c>
      <c r="X243" s="236">
        <v>0.00017000000000000001</v>
      </c>
      <c r="Y243" s="236">
        <f>X243*K243</f>
        <v>0.013838000000000001</v>
      </c>
      <c r="Z243" s="236">
        <v>0</v>
      </c>
      <c r="AA243" s="237">
        <f>Z243*K243</f>
        <v>0</v>
      </c>
      <c r="AR243" s="21" t="s">
        <v>290</v>
      </c>
      <c r="AT243" s="21" t="s">
        <v>231</v>
      </c>
      <c r="AU243" s="21" t="s">
        <v>93</v>
      </c>
      <c r="AY243" s="21" t="s">
        <v>230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102</v>
      </c>
      <c r="BK243" s="152">
        <f>ROUND(L243*K243,1)</f>
        <v>0</v>
      </c>
      <c r="BL243" s="21" t="s">
        <v>290</v>
      </c>
      <c r="BM243" s="21" t="s">
        <v>1917</v>
      </c>
    </row>
    <row r="244" s="1" customFormat="1" ht="25.5" customHeight="1">
      <c r="B244" s="45"/>
      <c r="C244" s="227" t="s">
        <v>607</v>
      </c>
      <c r="D244" s="227" t="s">
        <v>231</v>
      </c>
      <c r="E244" s="228" t="s">
        <v>1918</v>
      </c>
      <c r="F244" s="229" t="s">
        <v>1919</v>
      </c>
      <c r="G244" s="229"/>
      <c r="H244" s="229"/>
      <c r="I244" s="229"/>
      <c r="J244" s="230" t="s">
        <v>288</v>
      </c>
      <c r="K244" s="231">
        <v>81.400000000000006</v>
      </c>
      <c r="L244" s="232">
        <v>0</v>
      </c>
      <c r="M244" s="233"/>
      <c r="N244" s="234">
        <f>ROUND(L244*K244,1)</f>
        <v>0</v>
      </c>
      <c r="O244" s="234"/>
      <c r="P244" s="234"/>
      <c r="Q244" s="234"/>
      <c r="R244" s="47"/>
      <c r="T244" s="235" t="s">
        <v>22</v>
      </c>
      <c r="U244" s="55" t="s">
        <v>50</v>
      </c>
      <c r="V244" s="46"/>
      <c r="W244" s="236">
        <f>V244*K244</f>
        <v>0</v>
      </c>
      <c r="X244" s="236">
        <v>0.00012</v>
      </c>
      <c r="Y244" s="236">
        <f>X244*K244</f>
        <v>0.0097680000000000006</v>
      </c>
      <c r="Z244" s="236">
        <v>0</v>
      </c>
      <c r="AA244" s="237">
        <f>Z244*K244</f>
        <v>0</v>
      </c>
      <c r="AR244" s="21" t="s">
        <v>290</v>
      </c>
      <c r="AT244" s="21" t="s">
        <v>231</v>
      </c>
      <c r="AU244" s="21" t="s">
        <v>93</v>
      </c>
      <c r="AY244" s="21" t="s">
        <v>230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102</v>
      </c>
      <c r="BK244" s="152">
        <f>ROUND(L244*K244,1)</f>
        <v>0</v>
      </c>
      <c r="BL244" s="21" t="s">
        <v>290</v>
      </c>
      <c r="BM244" s="21" t="s">
        <v>1920</v>
      </c>
    </row>
    <row r="245" s="1" customFormat="1" ht="25.5" customHeight="1">
      <c r="B245" s="45"/>
      <c r="C245" s="227" t="s">
        <v>583</v>
      </c>
      <c r="D245" s="227" t="s">
        <v>231</v>
      </c>
      <c r="E245" s="228" t="s">
        <v>753</v>
      </c>
      <c r="F245" s="229" t="s">
        <v>754</v>
      </c>
      <c r="G245" s="229"/>
      <c r="H245" s="229"/>
      <c r="I245" s="229"/>
      <c r="J245" s="230" t="s">
        <v>288</v>
      </c>
      <c r="K245" s="231">
        <v>81.400000000000006</v>
      </c>
      <c r="L245" s="232">
        <v>0</v>
      </c>
      <c r="M245" s="233"/>
      <c r="N245" s="234">
        <f>ROUND(L245*K245,1)</f>
        <v>0</v>
      </c>
      <c r="O245" s="234"/>
      <c r="P245" s="234"/>
      <c r="Q245" s="234"/>
      <c r="R245" s="47"/>
      <c r="T245" s="235" t="s">
        <v>22</v>
      </c>
      <c r="U245" s="55" t="s">
        <v>50</v>
      </c>
      <c r="V245" s="46"/>
      <c r="W245" s="236">
        <f>V245*K245</f>
        <v>0</v>
      </c>
      <c r="X245" s="236">
        <v>0.00012</v>
      </c>
      <c r="Y245" s="236">
        <f>X245*K245</f>
        <v>0.0097680000000000006</v>
      </c>
      <c r="Z245" s="236">
        <v>0</v>
      </c>
      <c r="AA245" s="237">
        <f>Z245*K245</f>
        <v>0</v>
      </c>
      <c r="AR245" s="21" t="s">
        <v>290</v>
      </c>
      <c r="AT245" s="21" t="s">
        <v>231</v>
      </c>
      <c r="AU245" s="21" t="s">
        <v>93</v>
      </c>
      <c r="AY245" s="21" t="s">
        <v>230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102</v>
      </c>
      <c r="BK245" s="152">
        <f>ROUND(L245*K245,1)</f>
        <v>0</v>
      </c>
      <c r="BL245" s="21" t="s">
        <v>290</v>
      </c>
      <c r="BM245" s="21" t="s">
        <v>1921</v>
      </c>
    </row>
    <row r="246" s="10" customFormat="1" ht="37.44001" customHeight="1">
      <c r="B246" s="213"/>
      <c r="C246" s="214"/>
      <c r="D246" s="215" t="s">
        <v>200</v>
      </c>
      <c r="E246" s="215"/>
      <c r="F246" s="215"/>
      <c r="G246" s="215"/>
      <c r="H246" s="215"/>
      <c r="I246" s="215"/>
      <c r="J246" s="215"/>
      <c r="K246" s="215"/>
      <c r="L246" s="215"/>
      <c r="M246" s="215"/>
      <c r="N246" s="248">
        <f>BK246</f>
        <v>0</v>
      </c>
      <c r="O246" s="249"/>
      <c r="P246" s="249"/>
      <c r="Q246" s="249"/>
      <c r="R246" s="217"/>
      <c r="T246" s="218"/>
      <c r="U246" s="214"/>
      <c r="V246" s="214"/>
      <c r="W246" s="219">
        <f>W247</f>
        <v>0</v>
      </c>
      <c r="X246" s="214"/>
      <c r="Y246" s="219">
        <f>Y247</f>
        <v>0</v>
      </c>
      <c r="Z246" s="214"/>
      <c r="AA246" s="220">
        <f>AA247</f>
        <v>0</v>
      </c>
      <c r="AR246" s="221" t="s">
        <v>97</v>
      </c>
      <c r="AT246" s="222" t="s">
        <v>81</v>
      </c>
      <c r="AU246" s="222" t="s">
        <v>82</v>
      </c>
      <c r="AY246" s="221" t="s">
        <v>230</v>
      </c>
      <c r="BK246" s="223">
        <f>BK247</f>
        <v>0</v>
      </c>
    </row>
    <row r="247" s="10" customFormat="1" ht="19.92" customHeight="1">
      <c r="B247" s="213"/>
      <c r="C247" s="214"/>
      <c r="D247" s="224" t="s">
        <v>201</v>
      </c>
      <c r="E247" s="224"/>
      <c r="F247" s="224"/>
      <c r="G247" s="224"/>
      <c r="H247" s="224"/>
      <c r="I247" s="224"/>
      <c r="J247" s="224"/>
      <c r="K247" s="224"/>
      <c r="L247" s="224"/>
      <c r="M247" s="224"/>
      <c r="N247" s="225">
        <f>BK247</f>
        <v>0</v>
      </c>
      <c r="O247" s="226"/>
      <c r="P247" s="226"/>
      <c r="Q247" s="226"/>
      <c r="R247" s="217"/>
      <c r="T247" s="218"/>
      <c r="U247" s="214"/>
      <c r="V247" s="214"/>
      <c r="W247" s="219">
        <f>W248</f>
        <v>0</v>
      </c>
      <c r="X247" s="214"/>
      <c r="Y247" s="219">
        <f>Y248</f>
        <v>0</v>
      </c>
      <c r="Z247" s="214"/>
      <c r="AA247" s="220">
        <f>AA248</f>
        <v>0</v>
      </c>
      <c r="AR247" s="221" t="s">
        <v>97</v>
      </c>
      <c r="AT247" s="222" t="s">
        <v>81</v>
      </c>
      <c r="AU247" s="222" t="s">
        <v>89</v>
      </c>
      <c r="AY247" s="221" t="s">
        <v>230</v>
      </c>
      <c r="BK247" s="223">
        <f>BK248</f>
        <v>0</v>
      </c>
    </row>
    <row r="248" s="1" customFormat="1" ht="25.5" customHeight="1">
      <c r="B248" s="45"/>
      <c r="C248" s="227" t="s">
        <v>587</v>
      </c>
      <c r="D248" s="227" t="s">
        <v>231</v>
      </c>
      <c r="E248" s="228" t="s">
        <v>761</v>
      </c>
      <c r="F248" s="229" t="s">
        <v>1922</v>
      </c>
      <c r="G248" s="229"/>
      <c r="H248" s="229"/>
      <c r="I248" s="229"/>
      <c r="J248" s="230" t="s">
        <v>330</v>
      </c>
      <c r="K248" s="231">
        <v>18</v>
      </c>
      <c r="L248" s="232">
        <v>0</v>
      </c>
      <c r="M248" s="233"/>
      <c r="N248" s="234">
        <f>ROUND(L248*K248,1)</f>
        <v>0</v>
      </c>
      <c r="O248" s="234"/>
      <c r="P248" s="234"/>
      <c r="Q248" s="234"/>
      <c r="R248" s="47"/>
      <c r="T248" s="235" t="s">
        <v>22</v>
      </c>
      <c r="U248" s="55" t="s">
        <v>50</v>
      </c>
      <c r="V248" s="46"/>
      <c r="W248" s="236">
        <f>V248*K248</f>
        <v>0</v>
      </c>
      <c r="X248" s="236">
        <v>0</v>
      </c>
      <c r="Y248" s="236">
        <f>X248*K248</f>
        <v>0</v>
      </c>
      <c r="Z248" s="236">
        <v>0</v>
      </c>
      <c r="AA248" s="237">
        <f>Z248*K248</f>
        <v>0</v>
      </c>
      <c r="AR248" s="21" t="s">
        <v>487</v>
      </c>
      <c r="AT248" s="21" t="s">
        <v>231</v>
      </c>
      <c r="AU248" s="21" t="s">
        <v>93</v>
      </c>
      <c r="AY248" s="21" t="s">
        <v>230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102</v>
      </c>
      <c r="BK248" s="152">
        <f>ROUND(L248*K248,1)</f>
        <v>0</v>
      </c>
      <c r="BL248" s="21" t="s">
        <v>487</v>
      </c>
      <c r="BM248" s="21" t="s">
        <v>1923</v>
      </c>
    </row>
    <row r="249" s="10" customFormat="1" ht="37.44001" customHeight="1">
      <c r="B249" s="213"/>
      <c r="C249" s="214"/>
      <c r="D249" s="215" t="s">
        <v>203</v>
      </c>
      <c r="E249" s="215"/>
      <c r="F249" s="215"/>
      <c r="G249" s="215"/>
      <c r="H249" s="215"/>
      <c r="I249" s="215"/>
      <c r="J249" s="215"/>
      <c r="K249" s="215"/>
      <c r="L249" s="215"/>
      <c r="M249" s="215"/>
      <c r="N249" s="248">
        <f>BK249</f>
        <v>0</v>
      </c>
      <c r="O249" s="249"/>
      <c r="P249" s="249"/>
      <c r="Q249" s="249"/>
      <c r="R249" s="217"/>
      <c r="T249" s="218"/>
      <c r="U249" s="214"/>
      <c r="V249" s="214"/>
      <c r="W249" s="219">
        <f>W250+W253</f>
        <v>0</v>
      </c>
      <c r="X249" s="214"/>
      <c r="Y249" s="219">
        <f>Y250+Y253</f>
        <v>0</v>
      </c>
      <c r="Z249" s="214"/>
      <c r="AA249" s="220">
        <f>AA250+AA253</f>
        <v>0</v>
      </c>
      <c r="AR249" s="221" t="s">
        <v>109</v>
      </c>
      <c r="AT249" s="222" t="s">
        <v>81</v>
      </c>
      <c r="AU249" s="222" t="s">
        <v>82</v>
      </c>
      <c r="AY249" s="221" t="s">
        <v>230</v>
      </c>
      <c r="BK249" s="223">
        <f>BK250+BK253</f>
        <v>0</v>
      </c>
    </row>
    <row r="250" s="10" customFormat="1" ht="19.92" customHeight="1">
      <c r="B250" s="213"/>
      <c r="C250" s="214"/>
      <c r="D250" s="224" t="s">
        <v>204</v>
      </c>
      <c r="E250" s="224"/>
      <c r="F250" s="224"/>
      <c r="G250" s="224"/>
      <c r="H250" s="224"/>
      <c r="I250" s="224"/>
      <c r="J250" s="224"/>
      <c r="K250" s="224"/>
      <c r="L250" s="224"/>
      <c r="M250" s="224"/>
      <c r="N250" s="225">
        <f>BK250</f>
        <v>0</v>
      </c>
      <c r="O250" s="226"/>
      <c r="P250" s="226"/>
      <c r="Q250" s="226"/>
      <c r="R250" s="217"/>
      <c r="T250" s="218"/>
      <c r="U250" s="214"/>
      <c r="V250" s="214"/>
      <c r="W250" s="219">
        <f>SUM(W251:W252)</f>
        <v>0</v>
      </c>
      <c r="X250" s="214"/>
      <c r="Y250" s="219">
        <f>SUM(Y251:Y252)</f>
        <v>0</v>
      </c>
      <c r="Z250" s="214"/>
      <c r="AA250" s="220">
        <f>SUM(AA251:AA252)</f>
        <v>0</v>
      </c>
      <c r="AR250" s="221" t="s">
        <v>109</v>
      </c>
      <c r="AT250" s="222" t="s">
        <v>81</v>
      </c>
      <c r="AU250" s="222" t="s">
        <v>89</v>
      </c>
      <c r="AY250" s="221" t="s">
        <v>230</v>
      </c>
      <c r="BK250" s="223">
        <f>SUM(BK251:BK252)</f>
        <v>0</v>
      </c>
    </row>
    <row r="251" s="1" customFormat="1" ht="16.5" customHeight="1">
      <c r="B251" s="45"/>
      <c r="C251" s="227" t="s">
        <v>591</v>
      </c>
      <c r="D251" s="227" t="s">
        <v>231</v>
      </c>
      <c r="E251" s="228" t="s">
        <v>797</v>
      </c>
      <c r="F251" s="229" t="s">
        <v>798</v>
      </c>
      <c r="G251" s="229"/>
      <c r="H251" s="229"/>
      <c r="I251" s="229"/>
      <c r="J251" s="230" t="s">
        <v>481</v>
      </c>
      <c r="K251" s="231">
        <v>1</v>
      </c>
      <c r="L251" s="232">
        <v>0</v>
      </c>
      <c r="M251" s="233"/>
      <c r="N251" s="234">
        <f>ROUND(L251*K251,1)</f>
        <v>0</v>
      </c>
      <c r="O251" s="234"/>
      <c r="P251" s="234"/>
      <c r="Q251" s="234"/>
      <c r="R251" s="47"/>
      <c r="T251" s="235" t="s">
        <v>22</v>
      </c>
      <c r="U251" s="55" t="s">
        <v>50</v>
      </c>
      <c r="V251" s="46"/>
      <c r="W251" s="236">
        <f>V251*K251</f>
        <v>0</v>
      </c>
      <c r="X251" s="236">
        <v>0</v>
      </c>
      <c r="Y251" s="236">
        <f>X251*K251</f>
        <v>0</v>
      </c>
      <c r="Z251" s="236">
        <v>0</v>
      </c>
      <c r="AA251" s="237">
        <f>Z251*K251</f>
        <v>0</v>
      </c>
      <c r="AR251" s="21" t="s">
        <v>799</v>
      </c>
      <c r="AT251" s="21" t="s">
        <v>231</v>
      </c>
      <c r="AU251" s="21" t="s">
        <v>93</v>
      </c>
      <c r="AY251" s="21" t="s">
        <v>230</v>
      </c>
      <c r="BE251" s="152">
        <f>IF(U251="základní",N251,0)</f>
        <v>0</v>
      </c>
      <c r="BF251" s="152">
        <f>IF(U251="snížená",N251,0)</f>
        <v>0</v>
      </c>
      <c r="BG251" s="152">
        <f>IF(U251="zákl. přenesená",N251,0)</f>
        <v>0</v>
      </c>
      <c r="BH251" s="152">
        <f>IF(U251="sníž. přenesená",N251,0)</f>
        <v>0</v>
      </c>
      <c r="BI251" s="152">
        <f>IF(U251="nulová",N251,0)</f>
        <v>0</v>
      </c>
      <c r="BJ251" s="21" t="s">
        <v>102</v>
      </c>
      <c r="BK251" s="152">
        <f>ROUND(L251*K251,1)</f>
        <v>0</v>
      </c>
      <c r="BL251" s="21" t="s">
        <v>799</v>
      </c>
      <c r="BM251" s="21" t="s">
        <v>1924</v>
      </c>
    </row>
    <row r="252" s="1" customFormat="1" ht="16.5" customHeight="1">
      <c r="B252" s="45"/>
      <c r="C252" s="227" t="s">
        <v>595</v>
      </c>
      <c r="D252" s="227" t="s">
        <v>231</v>
      </c>
      <c r="E252" s="228" t="s">
        <v>802</v>
      </c>
      <c r="F252" s="229" t="s">
        <v>803</v>
      </c>
      <c r="G252" s="229"/>
      <c r="H252" s="229"/>
      <c r="I252" s="229"/>
      <c r="J252" s="230" t="s">
        <v>481</v>
      </c>
      <c r="K252" s="231">
        <v>1</v>
      </c>
      <c r="L252" s="232">
        <v>0</v>
      </c>
      <c r="M252" s="233"/>
      <c r="N252" s="234">
        <f>ROUND(L252*K252,1)</f>
        <v>0</v>
      </c>
      <c r="O252" s="234"/>
      <c r="P252" s="234"/>
      <c r="Q252" s="234"/>
      <c r="R252" s="47"/>
      <c r="T252" s="235" t="s">
        <v>22</v>
      </c>
      <c r="U252" s="55" t="s">
        <v>50</v>
      </c>
      <c r="V252" s="46"/>
      <c r="W252" s="236">
        <f>V252*K252</f>
        <v>0</v>
      </c>
      <c r="X252" s="236">
        <v>0</v>
      </c>
      <c r="Y252" s="236">
        <f>X252*K252</f>
        <v>0</v>
      </c>
      <c r="Z252" s="236">
        <v>0</v>
      </c>
      <c r="AA252" s="237">
        <f>Z252*K252</f>
        <v>0</v>
      </c>
      <c r="AR252" s="21" t="s">
        <v>799</v>
      </c>
      <c r="AT252" s="21" t="s">
        <v>231</v>
      </c>
      <c r="AU252" s="21" t="s">
        <v>93</v>
      </c>
      <c r="AY252" s="21" t="s">
        <v>230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102</v>
      </c>
      <c r="BK252" s="152">
        <f>ROUND(L252*K252,1)</f>
        <v>0</v>
      </c>
      <c r="BL252" s="21" t="s">
        <v>799</v>
      </c>
      <c r="BM252" s="21" t="s">
        <v>1925</v>
      </c>
    </row>
    <row r="253" s="10" customFormat="1" ht="29.88" customHeight="1">
      <c r="B253" s="213"/>
      <c r="C253" s="214"/>
      <c r="D253" s="224" t="s">
        <v>205</v>
      </c>
      <c r="E253" s="224"/>
      <c r="F253" s="224"/>
      <c r="G253" s="224"/>
      <c r="H253" s="224"/>
      <c r="I253" s="224"/>
      <c r="J253" s="224"/>
      <c r="K253" s="224"/>
      <c r="L253" s="224"/>
      <c r="M253" s="224"/>
      <c r="N253" s="238">
        <f>BK253</f>
        <v>0</v>
      </c>
      <c r="O253" s="239"/>
      <c r="P253" s="239"/>
      <c r="Q253" s="239"/>
      <c r="R253" s="217"/>
      <c r="T253" s="218"/>
      <c r="U253" s="214"/>
      <c r="V253" s="214"/>
      <c r="W253" s="219">
        <f>SUM(W254:W255)</f>
        <v>0</v>
      </c>
      <c r="X253" s="214"/>
      <c r="Y253" s="219">
        <f>SUM(Y254:Y255)</f>
        <v>0</v>
      </c>
      <c r="Z253" s="214"/>
      <c r="AA253" s="220">
        <f>SUM(AA254:AA255)</f>
        <v>0</v>
      </c>
      <c r="AR253" s="221" t="s">
        <v>109</v>
      </c>
      <c r="AT253" s="222" t="s">
        <v>81</v>
      </c>
      <c r="AU253" s="222" t="s">
        <v>89</v>
      </c>
      <c r="AY253" s="221" t="s">
        <v>230</v>
      </c>
      <c r="BK253" s="223">
        <f>SUM(BK254:BK255)</f>
        <v>0</v>
      </c>
    </row>
    <row r="254" s="1" customFormat="1" ht="16.5" customHeight="1">
      <c r="B254" s="45"/>
      <c r="C254" s="227" t="s">
        <v>599</v>
      </c>
      <c r="D254" s="227" t="s">
        <v>231</v>
      </c>
      <c r="E254" s="228" t="s">
        <v>810</v>
      </c>
      <c r="F254" s="229" t="s">
        <v>811</v>
      </c>
      <c r="G254" s="229"/>
      <c r="H254" s="229"/>
      <c r="I254" s="229"/>
      <c r="J254" s="230" t="s">
        <v>481</v>
      </c>
      <c r="K254" s="231">
        <v>1</v>
      </c>
      <c r="L254" s="232">
        <v>0</v>
      </c>
      <c r="M254" s="233"/>
      <c r="N254" s="234">
        <f>ROUND(L254*K254,1)</f>
        <v>0</v>
      </c>
      <c r="O254" s="234"/>
      <c r="P254" s="234"/>
      <c r="Q254" s="234"/>
      <c r="R254" s="47"/>
      <c r="T254" s="235" t="s">
        <v>22</v>
      </c>
      <c r="U254" s="55" t="s">
        <v>50</v>
      </c>
      <c r="V254" s="46"/>
      <c r="W254" s="236">
        <f>V254*K254</f>
        <v>0</v>
      </c>
      <c r="X254" s="236">
        <v>0</v>
      </c>
      <c r="Y254" s="236">
        <f>X254*K254</f>
        <v>0</v>
      </c>
      <c r="Z254" s="236">
        <v>0</v>
      </c>
      <c r="AA254" s="237">
        <f>Z254*K254</f>
        <v>0</v>
      </c>
      <c r="AR254" s="21" t="s">
        <v>799</v>
      </c>
      <c r="AT254" s="21" t="s">
        <v>231</v>
      </c>
      <c r="AU254" s="21" t="s">
        <v>93</v>
      </c>
      <c r="AY254" s="21" t="s">
        <v>230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102</v>
      </c>
      <c r="BK254" s="152">
        <f>ROUND(L254*K254,1)</f>
        <v>0</v>
      </c>
      <c r="BL254" s="21" t="s">
        <v>799</v>
      </c>
      <c r="BM254" s="21" t="s">
        <v>1926</v>
      </c>
    </row>
    <row r="255" s="1" customFormat="1" ht="16.5" customHeight="1">
      <c r="B255" s="45"/>
      <c r="C255" s="227" t="s">
        <v>603</v>
      </c>
      <c r="D255" s="227" t="s">
        <v>231</v>
      </c>
      <c r="E255" s="228" t="s">
        <v>814</v>
      </c>
      <c r="F255" s="229" t="s">
        <v>815</v>
      </c>
      <c r="G255" s="229"/>
      <c r="H255" s="229"/>
      <c r="I255" s="229"/>
      <c r="J255" s="230" t="s">
        <v>330</v>
      </c>
      <c r="K255" s="231">
        <v>30</v>
      </c>
      <c r="L255" s="232">
        <v>0</v>
      </c>
      <c r="M255" s="233"/>
      <c r="N255" s="234">
        <f>ROUND(L255*K255,1)</f>
        <v>0</v>
      </c>
      <c r="O255" s="234"/>
      <c r="P255" s="234"/>
      <c r="Q255" s="234"/>
      <c r="R255" s="47"/>
      <c r="T255" s="235" t="s">
        <v>22</v>
      </c>
      <c r="U255" s="55" t="s">
        <v>50</v>
      </c>
      <c r="V255" s="46"/>
      <c r="W255" s="236">
        <f>V255*K255</f>
        <v>0</v>
      </c>
      <c r="X255" s="236">
        <v>0</v>
      </c>
      <c r="Y255" s="236">
        <f>X255*K255</f>
        <v>0</v>
      </c>
      <c r="Z255" s="236">
        <v>0</v>
      </c>
      <c r="AA255" s="237">
        <f>Z255*K255</f>
        <v>0</v>
      </c>
      <c r="AR255" s="21" t="s">
        <v>102</v>
      </c>
      <c r="AT255" s="21" t="s">
        <v>231</v>
      </c>
      <c r="AU255" s="21" t="s">
        <v>93</v>
      </c>
      <c r="AY255" s="21" t="s">
        <v>230</v>
      </c>
      <c r="BE255" s="152">
        <f>IF(U255="základní",N255,0)</f>
        <v>0</v>
      </c>
      <c r="BF255" s="152">
        <f>IF(U255="snížená",N255,0)</f>
        <v>0</v>
      </c>
      <c r="BG255" s="152">
        <f>IF(U255="zákl. přenesená",N255,0)</f>
        <v>0</v>
      </c>
      <c r="BH255" s="152">
        <f>IF(U255="sníž. přenesená",N255,0)</f>
        <v>0</v>
      </c>
      <c r="BI255" s="152">
        <f>IF(U255="nulová",N255,0)</f>
        <v>0</v>
      </c>
      <c r="BJ255" s="21" t="s">
        <v>102</v>
      </c>
      <c r="BK255" s="152">
        <f>ROUND(L255*K255,1)</f>
        <v>0</v>
      </c>
      <c r="BL255" s="21" t="s">
        <v>102</v>
      </c>
      <c r="BM255" s="21" t="s">
        <v>1927</v>
      </c>
    </row>
    <row r="256" s="1" customFormat="1" ht="49.92" customHeight="1">
      <c r="B256" s="45"/>
      <c r="C256" s="46"/>
      <c r="D256" s="215" t="s">
        <v>825</v>
      </c>
      <c r="E256" s="46"/>
      <c r="F256" s="46"/>
      <c r="G256" s="46"/>
      <c r="H256" s="46"/>
      <c r="I256" s="46"/>
      <c r="J256" s="46"/>
      <c r="K256" s="46"/>
      <c r="L256" s="46"/>
      <c r="M256" s="46"/>
      <c r="N256" s="248">
        <f>BK256</f>
        <v>0</v>
      </c>
      <c r="O256" s="249"/>
      <c r="P256" s="249"/>
      <c r="Q256" s="249"/>
      <c r="R256" s="47"/>
      <c r="T256" s="201"/>
      <c r="U256" s="71"/>
      <c r="V256" s="71"/>
      <c r="W256" s="71"/>
      <c r="X256" s="71"/>
      <c r="Y256" s="71"/>
      <c r="Z256" s="71"/>
      <c r="AA256" s="73"/>
      <c r="AT256" s="21" t="s">
        <v>81</v>
      </c>
      <c r="AU256" s="21" t="s">
        <v>82</v>
      </c>
      <c r="AY256" s="21" t="s">
        <v>826</v>
      </c>
      <c r="BK256" s="152">
        <v>0</v>
      </c>
    </row>
    <row r="257" s="1" customFormat="1" ht="6.96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6"/>
    </row>
  </sheetData>
  <sheetProtection sheet="1" formatColumns="0" formatRows="0" objects="1" scenarios="1" spinCount="10" saltValue="87PxRZzIi8xzNFtkew+KXSMdU4ZK6QRz34WTC680xozJP+yyqhyxcJMPXhlHq2seGveFpBVFBLpA78OufKlfsQ==" hashValue="28QTiybWjR7kh/GwljSYx/uZ66m7SSCIHoKPyMAxXesbbP59V4YE3yNZGXUPyOUaKmcSd/du5hs1nJ7LQhE7xA==" algorithmName="SHA-512" password="CC35"/>
  <mergeCells count="394">
    <mergeCell ref="F251:I251"/>
    <mergeCell ref="F248:I248"/>
    <mergeCell ref="F252:I252"/>
    <mergeCell ref="F254:I254"/>
    <mergeCell ref="F255:I255"/>
    <mergeCell ref="L251:M251"/>
    <mergeCell ref="L248:M248"/>
    <mergeCell ref="L252:M252"/>
    <mergeCell ref="L254:M254"/>
    <mergeCell ref="L255:M255"/>
    <mergeCell ref="N255:Q255"/>
    <mergeCell ref="N254:Q254"/>
    <mergeCell ref="N253:Q253"/>
    <mergeCell ref="N256:Q256"/>
    <mergeCell ref="N239:Q239"/>
    <mergeCell ref="N242:Q242"/>
    <mergeCell ref="N240:Q240"/>
    <mergeCell ref="N243:Q243"/>
    <mergeCell ref="N244:Q244"/>
    <mergeCell ref="N245:Q245"/>
    <mergeCell ref="N248:Q248"/>
    <mergeCell ref="N251:Q251"/>
    <mergeCell ref="N252:Q252"/>
    <mergeCell ref="N241:Q241"/>
    <mergeCell ref="N246:Q246"/>
    <mergeCell ref="N247:Q247"/>
    <mergeCell ref="N249:Q249"/>
    <mergeCell ref="N250:Q250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109:Q109"/>
    <mergeCell ref="N94:Q94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N113:Q113"/>
    <mergeCell ref="N111:Q111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1:P131"/>
    <mergeCell ref="F130:P130"/>
    <mergeCell ref="F132:P132"/>
    <mergeCell ref="M134:P134"/>
    <mergeCell ref="M136:Q136"/>
    <mergeCell ref="M137:Q137"/>
    <mergeCell ref="F139:I139"/>
    <mergeCell ref="L139:M139"/>
    <mergeCell ref="N139:Q139"/>
    <mergeCell ref="N140:Q140"/>
    <mergeCell ref="N141:Q141"/>
    <mergeCell ref="N142:Q142"/>
    <mergeCell ref="F143:I143"/>
    <mergeCell ref="F144:I144"/>
    <mergeCell ref="L143:M143"/>
    <mergeCell ref="N143:Q143"/>
    <mergeCell ref="L144:M144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F145:I145"/>
    <mergeCell ref="F148:I148"/>
    <mergeCell ref="F147:I147"/>
    <mergeCell ref="F146:I146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L145:M145"/>
    <mergeCell ref="L150:M150"/>
    <mergeCell ref="L146:M146"/>
    <mergeCell ref="L147:M147"/>
    <mergeCell ref="L148:M148"/>
    <mergeCell ref="L149:M149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N152:Q152"/>
    <mergeCell ref="N155:Q155"/>
    <mergeCell ref="N153:Q153"/>
    <mergeCell ref="N154:Q154"/>
    <mergeCell ref="N156:Q156"/>
    <mergeCell ref="N157:Q157"/>
    <mergeCell ref="N158:Q158"/>
    <mergeCell ref="N159:Q159"/>
    <mergeCell ref="N160:Q160"/>
    <mergeCell ref="N161:Q161"/>
    <mergeCell ref="N163:Q163"/>
    <mergeCell ref="N164:Q164"/>
    <mergeCell ref="N165:Q165"/>
    <mergeCell ref="N166:Q166"/>
    <mergeCell ref="N167:Q167"/>
    <mergeCell ref="H1:K1"/>
    <mergeCell ref="C2:Q2"/>
    <mergeCell ref="C4:Q4"/>
    <mergeCell ref="F6:P6"/>
    <mergeCell ref="F8:P8"/>
    <mergeCell ref="F7:P7"/>
    <mergeCell ref="F9:P9"/>
    <mergeCell ref="S2:AC2"/>
    <mergeCell ref="F227:I227"/>
    <mergeCell ref="F229:I229"/>
    <mergeCell ref="F228:I228"/>
    <mergeCell ref="F230:I230"/>
    <mergeCell ref="F231:I231"/>
    <mergeCell ref="F232:I232"/>
    <mergeCell ref="F234:I234"/>
    <mergeCell ref="F235:I235"/>
    <mergeCell ref="F236:I236"/>
    <mergeCell ref="F238:I238"/>
    <mergeCell ref="F240:I240"/>
    <mergeCell ref="F242:I242"/>
    <mergeCell ref="F243:I243"/>
    <mergeCell ref="F244:I244"/>
    <mergeCell ref="F245:I245"/>
    <mergeCell ref="L227:M227"/>
    <mergeCell ref="L229:M229"/>
    <mergeCell ref="L228:M228"/>
    <mergeCell ref="L230:M230"/>
    <mergeCell ref="L231:M231"/>
    <mergeCell ref="L232:M232"/>
    <mergeCell ref="L234:M234"/>
    <mergeCell ref="L235:M235"/>
    <mergeCell ref="L236:M236"/>
    <mergeCell ref="L238:M238"/>
    <mergeCell ref="L240:M240"/>
    <mergeCell ref="L242:M242"/>
    <mergeCell ref="L243:M243"/>
    <mergeCell ref="L244:M244"/>
    <mergeCell ref="L245:M245"/>
    <mergeCell ref="F160:I160"/>
    <mergeCell ref="F161:I161"/>
    <mergeCell ref="F163:I163"/>
    <mergeCell ref="F164:I164"/>
    <mergeCell ref="F165:I165"/>
    <mergeCell ref="F166:I166"/>
    <mergeCell ref="F167:I167"/>
    <mergeCell ref="F168:I168"/>
    <mergeCell ref="F169:I169"/>
    <mergeCell ref="F171:I171"/>
    <mergeCell ref="F172:I172"/>
    <mergeCell ref="F173:I173"/>
    <mergeCell ref="F174:I174"/>
    <mergeCell ref="F175:I175"/>
    <mergeCell ref="F176:I176"/>
    <mergeCell ref="L160:M160"/>
    <mergeCell ref="L161:M161"/>
    <mergeCell ref="L163:M163"/>
    <mergeCell ref="L164:M164"/>
    <mergeCell ref="L165:M165"/>
    <mergeCell ref="L166:M166"/>
    <mergeCell ref="L167:M167"/>
    <mergeCell ref="L168:M168"/>
    <mergeCell ref="L169:M169"/>
    <mergeCell ref="L171:M171"/>
    <mergeCell ref="L172:M172"/>
    <mergeCell ref="L173:M173"/>
    <mergeCell ref="L174:M174"/>
    <mergeCell ref="L175:M175"/>
    <mergeCell ref="L176:M176"/>
    <mergeCell ref="N184:Q184"/>
    <mergeCell ref="N183:Q183"/>
    <mergeCell ref="F177:I177"/>
    <mergeCell ref="F178:I178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90:I190"/>
    <mergeCell ref="F191:I191"/>
    <mergeCell ref="F192:I192"/>
    <mergeCell ref="F193:I193"/>
    <mergeCell ref="L177:M177"/>
    <mergeCell ref="L178:M178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88:M188"/>
    <mergeCell ref="L190:M190"/>
    <mergeCell ref="L191:M191"/>
    <mergeCell ref="L192:M192"/>
    <mergeCell ref="L193:M193"/>
    <mergeCell ref="N185:Q185"/>
    <mergeCell ref="N186:Q186"/>
    <mergeCell ref="N187:Q187"/>
    <mergeCell ref="N188:Q188"/>
    <mergeCell ref="N190:Q190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189:Q189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3:I203"/>
    <mergeCell ref="F204:I204"/>
    <mergeCell ref="F205:I205"/>
    <mergeCell ref="F207:I207"/>
    <mergeCell ref="F208:I208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3:M203"/>
    <mergeCell ref="L204:M204"/>
    <mergeCell ref="L205:M205"/>
    <mergeCell ref="L207:M207"/>
    <mergeCell ref="L208:M208"/>
    <mergeCell ref="N220:Q220"/>
    <mergeCell ref="N219:Q219"/>
    <mergeCell ref="F211:I211"/>
    <mergeCell ref="F214:I214"/>
    <mergeCell ref="F212:I212"/>
    <mergeCell ref="F213:I213"/>
    <mergeCell ref="F215:I215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L211:M211"/>
    <mergeCell ref="L214:M214"/>
    <mergeCell ref="L212:M212"/>
    <mergeCell ref="L213:M213"/>
    <mergeCell ref="L215:M215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N238:Q238"/>
    <mergeCell ref="N233:Q233"/>
    <mergeCell ref="N237:Q237"/>
    <mergeCell ref="N162:Q162"/>
    <mergeCell ref="N168:Q168"/>
    <mergeCell ref="N169:Q169"/>
    <mergeCell ref="N171:Q171"/>
    <mergeCell ref="N172:Q172"/>
    <mergeCell ref="N173:Q173"/>
    <mergeCell ref="N174:Q174"/>
    <mergeCell ref="N175:Q175"/>
    <mergeCell ref="N176:Q176"/>
    <mergeCell ref="N177:Q177"/>
    <mergeCell ref="N178:Q178"/>
    <mergeCell ref="N180:Q180"/>
    <mergeCell ref="N181:Q181"/>
    <mergeCell ref="N182:Q182"/>
    <mergeCell ref="N170:Q170"/>
    <mergeCell ref="N179:Q179"/>
    <mergeCell ref="N218:Q218"/>
    <mergeCell ref="N217:Q217"/>
    <mergeCell ref="N216:Q216"/>
    <mergeCell ref="N201:Q201"/>
    <mergeCell ref="N203:Q203"/>
    <mergeCell ref="N204:Q204"/>
    <mergeCell ref="N205:Q205"/>
    <mergeCell ref="N207:Q207"/>
    <mergeCell ref="N208:Q208"/>
    <mergeCell ref="N211:Q211"/>
    <mergeCell ref="N212:Q212"/>
    <mergeCell ref="N213:Q213"/>
    <mergeCell ref="N214:Q214"/>
    <mergeCell ref="N215:Q215"/>
    <mergeCell ref="N202:Q202"/>
    <mergeCell ref="N206:Q206"/>
    <mergeCell ref="N209:Q209"/>
    <mergeCell ref="N210:Q210"/>
    <mergeCell ref="N221:Q221"/>
    <mergeCell ref="N222:Q222"/>
    <mergeCell ref="N223:Q223"/>
    <mergeCell ref="N224:Q224"/>
    <mergeCell ref="N225:Q225"/>
    <mergeCell ref="N227:Q227"/>
    <mergeCell ref="N228:Q228"/>
    <mergeCell ref="N229:Q229"/>
    <mergeCell ref="N230:Q230"/>
    <mergeCell ref="N231:Q231"/>
    <mergeCell ref="N232:Q232"/>
    <mergeCell ref="N234:Q234"/>
    <mergeCell ref="N235:Q235"/>
    <mergeCell ref="N236:Q236"/>
    <mergeCell ref="N226:Q226"/>
  </mergeCells>
  <hyperlinks>
    <hyperlink ref="F1:G1" location="C2" display="1) Krycí list rozpočtu"/>
    <hyperlink ref="H1:K1" location="C88" display="2) Rekapitulace rozpočtu"/>
    <hyperlink ref="L1" location="C13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145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1750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827</v>
      </c>
      <c r="E9" s="46"/>
      <c r="F9" s="35" t="s">
        <v>1928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N95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(SUM(BE95:BE102)+SUM(BE122:BE173))</f>
        <v>0</v>
      </c>
      <c r="I34" s="46"/>
      <c r="J34" s="46"/>
      <c r="K34" s="46"/>
      <c r="L34" s="46"/>
      <c r="M34" s="170">
        <f>ROUND((SUM(BE95:BE102)+SUM(BE122:BE173)),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(SUM(BF95:BF102)+SUM(BF122:BF173))</f>
        <v>0</v>
      </c>
      <c r="I35" s="46"/>
      <c r="J35" s="46"/>
      <c r="K35" s="46"/>
      <c r="L35" s="46"/>
      <c r="M35" s="170">
        <f>ROUND((SUM(BF95:BF102)+SUM(BF122:BF173)),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(SUM(BG95:BG102)+SUM(BG122:BG173))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(SUM(BH95:BH102)+SUM(BH122:BH173))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(SUM(BI95:BI102)+SUM(BI122:BI173))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1750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827</v>
      </c>
      <c r="D81" s="46"/>
      <c r="E81" s="46"/>
      <c r="F81" s="86" t="str">
        <f>F9</f>
        <v>01.1 - SO 02 Elektroinstalace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N122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191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N123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829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N124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830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N167</f>
        <v>0</v>
      </c>
      <c r="O93" s="132"/>
      <c r="P93" s="132"/>
      <c r="Q93" s="132"/>
      <c r="R93" s="191"/>
      <c r="T93" s="192"/>
      <c r="U93" s="192"/>
    </row>
    <row r="94" s="1" customFormat="1" ht="21.84" customHeight="1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/>
      <c r="T94" s="179"/>
      <c r="U94" s="179"/>
    </row>
    <row r="95" s="1" customFormat="1" ht="29.28" customHeight="1">
      <c r="B95" s="45"/>
      <c r="C95" s="182" t="s">
        <v>207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83">
        <f>ROUND(N96+N97+N98+N99+N100+N101,1)</f>
        <v>0</v>
      </c>
      <c r="O95" s="193"/>
      <c r="P95" s="193"/>
      <c r="Q95" s="193"/>
      <c r="R95" s="47"/>
      <c r="T95" s="194"/>
      <c r="U95" s="195" t="s">
        <v>46</v>
      </c>
    </row>
    <row r="96" s="1" customFormat="1" ht="18" customHeight="1">
      <c r="B96" s="45"/>
      <c r="C96" s="46"/>
      <c r="D96" s="153" t="s">
        <v>208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ROUND(N90*T96,1)</f>
        <v>0</v>
      </c>
      <c r="O96" s="135"/>
      <c r="P96" s="135"/>
      <c r="Q96" s="135"/>
      <c r="R96" s="47"/>
      <c r="S96" s="196"/>
      <c r="T96" s="197"/>
      <c r="U96" s="198" t="s">
        <v>50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209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102</v>
      </c>
      <c r="BK96" s="196"/>
      <c r="BL96" s="196"/>
      <c r="BM96" s="196"/>
    </row>
    <row r="97" s="1" customFormat="1" ht="18" customHeight="1">
      <c r="B97" s="45"/>
      <c r="C97" s="46"/>
      <c r="D97" s="153" t="s">
        <v>210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ROUND(N90*T97,1)</f>
        <v>0</v>
      </c>
      <c r="O97" s="135"/>
      <c r="P97" s="135"/>
      <c r="Q97" s="135"/>
      <c r="R97" s="47"/>
      <c r="S97" s="196"/>
      <c r="T97" s="197"/>
      <c r="U97" s="198" t="s">
        <v>50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209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102</v>
      </c>
      <c r="BK97" s="196"/>
      <c r="BL97" s="196"/>
      <c r="BM97" s="196"/>
    </row>
    <row r="98" s="1" customFormat="1" ht="18" customHeight="1">
      <c r="B98" s="45"/>
      <c r="C98" s="46"/>
      <c r="D98" s="153" t="s">
        <v>211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ROUND(N90*T98,1)</f>
        <v>0</v>
      </c>
      <c r="O98" s="135"/>
      <c r="P98" s="135"/>
      <c r="Q98" s="135"/>
      <c r="R98" s="47"/>
      <c r="S98" s="196"/>
      <c r="T98" s="197"/>
      <c r="U98" s="198" t="s">
        <v>50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209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102</v>
      </c>
      <c r="BK98" s="196"/>
      <c r="BL98" s="196"/>
      <c r="BM98" s="196"/>
    </row>
    <row r="99" s="1" customFormat="1" ht="18" customHeight="1">
      <c r="B99" s="45"/>
      <c r="C99" s="46"/>
      <c r="D99" s="153" t="s">
        <v>212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ROUND(N90*T99,1)</f>
        <v>0</v>
      </c>
      <c r="O99" s="135"/>
      <c r="P99" s="135"/>
      <c r="Q99" s="135"/>
      <c r="R99" s="47"/>
      <c r="S99" s="196"/>
      <c r="T99" s="197"/>
      <c r="U99" s="198" t="s">
        <v>50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209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102</v>
      </c>
      <c r="BK99" s="196"/>
      <c r="BL99" s="196"/>
      <c r="BM99" s="196"/>
    </row>
    <row r="100" s="1" customFormat="1" ht="18" customHeight="1">
      <c r="B100" s="45"/>
      <c r="C100" s="46"/>
      <c r="D100" s="153" t="s">
        <v>213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ROUND(N90*T100,1)</f>
        <v>0</v>
      </c>
      <c r="O100" s="135"/>
      <c r="P100" s="135"/>
      <c r="Q100" s="135"/>
      <c r="R100" s="47"/>
      <c r="S100" s="196"/>
      <c r="T100" s="197"/>
      <c r="U100" s="198" t="s">
        <v>50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209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102</v>
      </c>
      <c r="BK100" s="196"/>
      <c r="BL100" s="196"/>
      <c r="BM100" s="196"/>
    </row>
    <row r="101" s="1" customFormat="1" ht="18" customHeight="1">
      <c r="B101" s="45"/>
      <c r="C101" s="46"/>
      <c r="D101" s="147" t="s">
        <v>214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201"/>
      <c r="U101" s="202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215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58" t="s">
        <v>160</v>
      </c>
      <c r="D103" s="159"/>
      <c r="E103" s="159"/>
      <c r="F103" s="159"/>
      <c r="G103" s="159"/>
      <c r="H103" s="159"/>
      <c r="I103" s="159"/>
      <c r="J103" s="159"/>
      <c r="K103" s="159"/>
      <c r="L103" s="160">
        <f>ROUND(SUM(N90+N95),1)</f>
        <v>0</v>
      </c>
      <c r="M103" s="160"/>
      <c r="N103" s="160"/>
      <c r="O103" s="160"/>
      <c r="P103" s="160"/>
      <c r="Q103" s="160"/>
      <c r="R103" s="47"/>
      <c r="T103" s="179"/>
      <c r="U103" s="179"/>
    </row>
    <row r="104" s="1" customFormat="1" ht="6.96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/>
      <c r="T104" s="179"/>
      <c r="U104" s="179"/>
    </row>
    <row r="108" s="1" customFormat="1" ht="6.96" customHeight="1"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="1" customFormat="1" ht="36.96" customHeight="1">
      <c r="B109" s="45"/>
      <c r="C109" s="26" t="s">
        <v>216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6.96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30" customHeight="1">
      <c r="B111" s="45"/>
      <c r="C111" s="37" t="s">
        <v>19</v>
      </c>
      <c r="D111" s="46"/>
      <c r="E111" s="46"/>
      <c r="F111" s="163" t="str">
        <f>F6</f>
        <v>Stavební úpravy porodny krav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6"/>
      <c r="R111" s="47"/>
    </row>
    <row r="112" ht="30" customHeight="1">
      <c r="B112" s="25"/>
      <c r="C112" s="37" t="s">
        <v>168</v>
      </c>
      <c r="D112" s="30"/>
      <c r="E112" s="30"/>
      <c r="F112" s="163" t="s">
        <v>1750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ht="30" customHeight="1">
      <c r="B113" s="25"/>
      <c r="C113" s="37" t="s">
        <v>170</v>
      </c>
      <c r="D113" s="30"/>
      <c r="E113" s="30"/>
      <c r="F113" s="163" t="s">
        <v>171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827</v>
      </c>
      <c r="D114" s="46"/>
      <c r="E114" s="46"/>
      <c r="F114" s="86" t="str">
        <f>F9</f>
        <v>01.1 - SO 02 Elektroinstalace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F11</f>
        <v>Košetice</v>
      </c>
      <c r="G116" s="46"/>
      <c r="H116" s="46"/>
      <c r="I116" s="46"/>
      <c r="J116" s="46"/>
      <c r="K116" s="37" t="s">
        <v>26</v>
      </c>
      <c r="L116" s="46"/>
      <c r="M116" s="89" t="str">
        <f>IF(O11="","",O11)</f>
        <v>8. 2. 2019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E14</f>
        <v>Agropodnik Košetice,a.s.</v>
      </c>
      <c r="G118" s="46"/>
      <c r="H118" s="46"/>
      <c r="I118" s="46"/>
      <c r="J118" s="46"/>
      <c r="K118" s="37" t="s">
        <v>36</v>
      </c>
      <c r="L118" s="46"/>
      <c r="M118" s="32" t="str">
        <f>E20</f>
        <v>Farmtec a.s.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34</v>
      </c>
      <c r="D119" s="46"/>
      <c r="E119" s="46"/>
      <c r="F119" s="32" t="str">
        <f>IF(E17="","",E17)</f>
        <v>Vyplň údaj</v>
      </c>
      <c r="G119" s="46"/>
      <c r="H119" s="46"/>
      <c r="I119" s="46"/>
      <c r="J119" s="46"/>
      <c r="K119" s="37" t="s">
        <v>40</v>
      </c>
      <c r="L119" s="46"/>
      <c r="M119" s="32" t="str">
        <f>E23</f>
        <v xml:space="preserve"> 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217</v>
      </c>
      <c r="D121" s="205" t="s">
        <v>218</v>
      </c>
      <c r="E121" s="205" t="s">
        <v>64</v>
      </c>
      <c r="F121" s="205" t="s">
        <v>219</v>
      </c>
      <c r="G121" s="205"/>
      <c r="H121" s="205"/>
      <c r="I121" s="205"/>
      <c r="J121" s="205" t="s">
        <v>220</v>
      </c>
      <c r="K121" s="205" t="s">
        <v>221</v>
      </c>
      <c r="L121" s="205" t="s">
        <v>222</v>
      </c>
      <c r="M121" s="205"/>
      <c r="N121" s="205" t="s">
        <v>177</v>
      </c>
      <c r="O121" s="205"/>
      <c r="P121" s="205"/>
      <c r="Q121" s="206"/>
      <c r="R121" s="207"/>
      <c r="T121" s="105" t="s">
        <v>223</v>
      </c>
      <c r="U121" s="106" t="s">
        <v>46</v>
      </c>
      <c r="V121" s="106" t="s">
        <v>224</v>
      </c>
      <c r="W121" s="106" t="s">
        <v>225</v>
      </c>
      <c r="X121" s="106" t="s">
        <v>226</v>
      </c>
      <c r="Y121" s="106" t="s">
        <v>227</v>
      </c>
      <c r="Z121" s="106" t="s">
        <v>228</v>
      </c>
      <c r="AA121" s="107" t="s">
        <v>229</v>
      </c>
    </row>
    <row r="122" s="1" customFormat="1" ht="29.28" customHeight="1">
      <c r="B122" s="45"/>
      <c r="C122" s="109" t="s">
        <v>174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W123+W174</f>
        <v>0</v>
      </c>
      <c r="X122" s="66"/>
      <c r="Y122" s="210">
        <f>Y123+Y174</f>
        <v>0.29257099999999991</v>
      </c>
      <c r="Z122" s="66"/>
      <c r="AA122" s="211">
        <f>AA123+AA174</f>
        <v>0</v>
      </c>
      <c r="AT122" s="21" t="s">
        <v>81</v>
      </c>
      <c r="AU122" s="21" t="s">
        <v>179</v>
      </c>
      <c r="BK122" s="212">
        <f>BK123+BK174</f>
        <v>0</v>
      </c>
    </row>
    <row r="123" s="10" customFormat="1" ht="37.44001" customHeight="1">
      <c r="B123" s="213"/>
      <c r="C123" s="214"/>
      <c r="D123" s="215" t="s">
        <v>191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W124+W167</f>
        <v>0</v>
      </c>
      <c r="X123" s="214"/>
      <c r="Y123" s="219">
        <f>Y124+Y167</f>
        <v>0.29257099999999991</v>
      </c>
      <c r="Z123" s="214"/>
      <c r="AA123" s="220">
        <f>AA124+AA167</f>
        <v>0</v>
      </c>
      <c r="AR123" s="221" t="s">
        <v>93</v>
      </c>
      <c r="AT123" s="222" t="s">
        <v>81</v>
      </c>
      <c r="AU123" s="222" t="s">
        <v>82</v>
      </c>
      <c r="AY123" s="221" t="s">
        <v>230</v>
      </c>
      <c r="BK123" s="223">
        <f>BK124+BK167</f>
        <v>0</v>
      </c>
    </row>
    <row r="124" s="10" customFormat="1" ht="19.92" customHeight="1">
      <c r="B124" s="213"/>
      <c r="C124" s="214"/>
      <c r="D124" s="224" t="s">
        <v>829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SUM(W125:W166)</f>
        <v>0</v>
      </c>
      <c r="X124" s="214"/>
      <c r="Y124" s="219">
        <f>SUM(Y125:Y166)</f>
        <v>0.29257099999999991</v>
      </c>
      <c r="Z124" s="214"/>
      <c r="AA124" s="220">
        <f>SUM(AA125:AA166)</f>
        <v>0</v>
      </c>
      <c r="AR124" s="221" t="s">
        <v>93</v>
      </c>
      <c r="AT124" s="222" t="s">
        <v>81</v>
      </c>
      <c r="AU124" s="222" t="s">
        <v>89</v>
      </c>
      <c r="AY124" s="221" t="s">
        <v>230</v>
      </c>
      <c r="BK124" s="223">
        <f>SUM(BK125:BK166)</f>
        <v>0</v>
      </c>
    </row>
    <row r="125" s="1" customFormat="1" ht="25.5" customHeight="1">
      <c r="B125" s="45"/>
      <c r="C125" s="227" t="s">
        <v>89</v>
      </c>
      <c r="D125" s="227" t="s">
        <v>231</v>
      </c>
      <c r="E125" s="228" t="s">
        <v>831</v>
      </c>
      <c r="F125" s="229" t="s">
        <v>832</v>
      </c>
      <c r="G125" s="229"/>
      <c r="H125" s="229"/>
      <c r="I125" s="229"/>
      <c r="J125" s="230" t="s">
        <v>330</v>
      </c>
      <c r="K125" s="231">
        <v>25</v>
      </c>
      <c r="L125" s="232">
        <v>0</v>
      </c>
      <c r="M125" s="233"/>
      <c r="N125" s="234">
        <f>ROUND(L125*K125,1)</f>
        <v>0</v>
      </c>
      <c r="O125" s="234"/>
      <c r="P125" s="234"/>
      <c r="Q125" s="234"/>
      <c r="R125" s="47"/>
      <c r="T125" s="235" t="s">
        <v>22</v>
      </c>
      <c r="U125" s="55" t="s">
        <v>50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290</v>
      </c>
      <c r="AT125" s="21" t="s">
        <v>231</v>
      </c>
      <c r="AU125" s="21" t="s">
        <v>93</v>
      </c>
      <c r="AY125" s="21" t="s">
        <v>230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102</v>
      </c>
      <c r="BK125" s="152">
        <f>ROUND(L125*K125,1)</f>
        <v>0</v>
      </c>
      <c r="BL125" s="21" t="s">
        <v>290</v>
      </c>
      <c r="BM125" s="21" t="s">
        <v>1929</v>
      </c>
    </row>
    <row r="126" s="1" customFormat="1" ht="16.5" customHeight="1">
      <c r="B126" s="45"/>
      <c r="C126" s="240" t="s">
        <v>93</v>
      </c>
      <c r="D126" s="240" t="s">
        <v>337</v>
      </c>
      <c r="E126" s="241" t="s">
        <v>834</v>
      </c>
      <c r="F126" s="242" t="s">
        <v>835</v>
      </c>
      <c r="G126" s="242"/>
      <c r="H126" s="242"/>
      <c r="I126" s="242"/>
      <c r="J126" s="243" t="s">
        <v>330</v>
      </c>
      <c r="K126" s="244">
        <v>25</v>
      </c>
      <c r="L126" s="245">
        <v>0</v>
      </c>
      <c r="M126" s="246"/>
      <c r="N126" s="247">
        <f>ROUND(L126*K126,1)</f>
        <v>0</v>
      </c>
      <c r="O126" s="234"/>
      <c r="P126" s="234"/>
      <c r="Q126" s="234"/>
      <c r="R126" s="47"/>
      <c r="T126" s="235" t="s">
        <v>22</v>
      </c>
      <c r="U126" s="55" t="s">
        <v>50</v>
      </c>
      <c r="V126" s="46"/>
      <c r="W126" s="236">
        <f>V126*K126</f>
        <v>0</v>
      </c>
      <c r="X126" s="236">
        <v>0.00010000000000000001</v>
      </c>
      <c r="Y126" s="236">
        <f>X126*K126</f>
        <v>0.0025000000000000001</v>
      </c>
      <c r="Z126" s="236">
        <v>0</v>
      </c>
      <c r="AA126" s="237">
        <f>Z126*K126</f>
        <v>0</v>
      </c>
      <c r="AR126" s="21" t="s">
        <v>357</v>
      </c>
      <c r="AT126" s="21" t="s">
        <v>337</v>
      </c>
      <c r="AU126" s="21" t="s">
        <v>93</v>
      </c>
      <c r="AY126" s="21" t="s">
        <v>230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102</v>
      </c>
      <c r="BK126" s="152">
        <f>ROUND(L126*K126,1)</f>
        <v>0</v>
      </c>
      <c r="BL126" s="21" t="s">
        <v>290</v>
      </c>
      <c r="BM126" s="21" t="s">
        <v>1930</v>
      </c>
    </row>
    <row r="127" s="1" customFormat="1" ht="25.5" customHeight="1">
      <c r="B127" s="45"/>
      <c r="C127" s="227" t="s">
        <v>97</v>
      </c>
      <c r="D127" s="227" t="s">
        <v>231</v>
      </c>
      <c r="E127" s="228" t="s">
        <v>837</v>
      </c>
      <c r="F127" s="229" t="s">
        <v>838</v>
      </c>
      <c r="G127" s="229"/>
      <c r="H127" s="229"/>
      <c r="I127" s="229"/>
      <c r="J127" s="230" t="s">
        <v>330</v>
      </c>
      <c r="K127" s="231">
        <v>91</v>
      </c>
      <c r="L127" s="232">
        <v>0</v>
      </c>
      <c r="M127" s="233"/>
      <c r="N127" s="234">
        <f>ROUND(L127*K127,1)</f>
        <v>0</v>
      </c>
      <c r="O127" s="234"/>
      <c r="P127" s="234"/>
      <c r="Q127" s="234"/>
      <c r="R127" s="47"/>
      <c r="T127" s="235" t="s">
        <v>22</v>
      </c>
      <c r="U127" s="55" t="s">
        <v>50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290</v>
      </c>
      <c r="AT127" s="21" t="s">
        <v>231</v>
      </c>
      <c r="AU127" s="21" t="s">
        <v>93</v>
      </c>
      <c r="AY127" s="21" t="s">
        <v>230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102</v>
      </c>
      <c r="BK127" s="152">
        <f>ROUND(L127*K127,1)</f>
        <v>0</v>
      </c>
      <c r="BL127" s="21" t="s">
        <v>290</v>
      </c>
      <c r="BM127" s="21" t="s">
        <v>1931</v>
      </c>
    </row>
    <row r="128" s="1" customFormat="1" ht="16.5" customHeight="1">
      <c r="B128" s="45"/>
      <c r="C128" s="240" t="s">
        <v>102</v>
      </c>
      <c r="D128" s="240" t="s">
        <v>337</v>
      </c>
      <c r="E128" s="241" t="s">
        <v>840</v>
      </c>
      <c r="F128" s="242" t="s">
        <v>841</v>
      </c>
      <c r="G128" s="242"/>
      <c r="H128" s="242"/>
      <c r="I128" s="242"/>
      <c r="J128" s="243" t="s">
        <v>330</v>
      </c>
      <c r="K128" s="244">
        <v>91</v>
      </c>
      <c r="L128" s="245">
        <v>0</v>
      </c>
      <c r="M128" s="246"/>
      <c r="N128" s="247">
        <f>ROUND(L128*K128,1)</f>
        <v>0</v>
      </c>
      <c r="O128" s="234"/>
      <c r="P128" s="234"/>
      <c r="Q128" s="234"/>
      <c r="R128" s="47"/>
      <c r="T128" s="235" t="s">
        <v>22</v>
      </c>
      <c r="U128" s="55" t="s">
        <v>50</v>
      </c>
      <c r="V128" s="46"/>
      <c r="W128" s="236">
        <f>V128*K128</f>
        <v>0</v>
      </c>
      <c r="X128" s="236">
        <v>0.00012</v>
      </c>
      <c r="Y128" s="236">
        <f>X128*K128</f>
        <v>0.010920000000000001</v>
      </c>
      <c r="Z128" s="236">
        <v>0</v>
      </c>
      <c r="AA128" s="237">
        <f>Z128*K128</f>
        <v>0</v>
      </c>
      <c r="AR128" s="21" t="s">
        <v>357</v>
      </c>
      <c r="AT128" s="21" t="s">
        <v>337</v>
      </c>
      <c r="AU128" s="21" t="s">
        <v>93</v>
      </c>
      <c r="AY128" s="21" t="s">
        <v>230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102</v>
      </c>
      <c r="BK128" s="152">
        <f>ROUND(L128*K128,1)</f>
        <v>0</v>
      </c>
      <c r="BL128" s="21" t="s">
        <v>290</v>
      </c>
      <c r="BM128" s="21" t="s">
        <v>1932</v>
      </c>
    </row>
    <row r="129" s="1" customFormat="1" ht="25.5" customHeight="1">
      <c r="B129" s="45"/>
      <c r="C129" s="227" t="s">
        <v>109</v>
      </c>
      <c r="D129" s="227" t="s">
        <v>231</v>
      </c>
      <c r="E129" s="228" t="s">
        <v>852</v>
      </c>
      <c r="F129" s="229" t="s">
        <v>853</v>
      </c>
      <c r="G129" s="229"/>
      <c r="H129" s="229"/>
      <c r="I129" s="229"/>
      <c r="J129" s="230" t="s">
        <v>330</v>
      </c>
      <c r="K129" s="231">
        <v>68</v>
      </c>
      <c r="L129" s="232">
        <v>0</v>
      </c>
      <c r="M129" s="233"/>
      <c r="N129" s="234">
        <f>ROUND(L129*K129,1)</f>
        <v>0</v>
      </c>
      <c r="O129" s="234"/>
      <c r="P129" s="234"/>
      <c r="Q129" s="234"/>
      <c r="R129" s="47"/>
      <c r="T129" s="235" t="s">
        <v>22</v>
      </c>
      <c r="U129" s="55" t="s">
        <v>50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290</v>
      </c>
      <c r="AT129" s="21" t="s">
        <v>231</v>
      </c>
      <c r="AU129" s="21" t="s">
        <v>93</v>
      </c>
      <c r="AY129" s="21" t="s">
        <v>230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102</v>
      </c>
      <c r="BK129" s="152">
        <f>ROUND(L129*K129,1)</f>
        <v>0</v>
      </c>
      <c r="BL129" s="21" t="s">
        <v>290</v>
      </c>
      <c r="BM129" s="21" t="s">
        <v>1933</v>
      </c>
    </row>
    <row r="130" s="1" customFormat="1" ht="16.5" customHeight="1">
      <c r="B130" s="45"/>
      <c r="C130" s="240" t="s">
        <v>250</v>
      </c>
      <c r="D130" s="240" t="s">
        <v>337</v>
      </c>
      <c r="E130" s="241" t="s">
        <v>858</v>
      </c>
      <c r="F130" s="242" t="s">
        <v>859</v>
      </c>
      <c r="G130" s="242"/>
      <c r="H130" s="242"/>
      <c r="I130" s="242"/>
      <c r="J130" s="243" t="s">
        <v>330</v>
      </c>
      <c r="K130" s="244">
        <v>68</v>
      </c>
      <c r="L130" s="245">
        <v>0</v>
      </c>
      <c r="M130" s="246"/>
      <c r="N130" s="247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0.00052999999999999998</v>
      </c>
      <c r="Y130" s="236">
        <f>X130*K130</f>
        <v>0.036039999999999996</v>
      </c>
      <c r="Z130" s="236">
        <v>0</v>
      </c>
      <c r="AA130" s="237">
        <f>Z130*K130</f>
        <v>0</v>
      </c>
      <c r="AR130" s="21" t="s">
        <v>357</v>
      </c>
      <c r="AT130" s="21" t="s">
        <v>337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290</v>
      </c>
      <c r="BM130" s="21" t="s">
        <v>1934</v>
      </c>
    </row>
    <row r="131" s="1" customFormat="1" ht="38.25" customHeight="1">
      <c r="B131" s="45"/>
      <c r="C131" s="227" t="s">
        <v>254</v>
      </c>
      <c r="D131" s="227" t="s">
        <v>231</v>
      </c>
      <c r="E131" s="228" t="s">
        <v>867</v>
      </c>
      <c r="F131" s="229" t="s">
        <v>868</v>
      </c>
      <c r="G131" s="229"/>
      <c r="H131" s="229"/>
      <c r="I131" s="229"/>
      <c r="J131" s="230" t="s">
        <v>330</v>
      </c>
      <c r="K131" s="231">
        <v>90</v>
      </c>
      <c r="L131" s="232">
        <v>0</v>
      </c>
      <c r="M131" s="233"/>
      <c r="N131" s="234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290</v>
      </c>
      <c r="AT131" s="21" t="s">
        <v>231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290</v>
      </c>
      <c r="BM131" s="21" t="s">
        <v>1935</v>
      </c>
    </row>
    <row r="132" s="1" customFormat="1" ht="16.5" customHeight="1">
      <c r="B132" s="45"/>
      <c r="C132" s="240" t="s">
        <v>258</v>
      </c>
      <c r="D132" s="240" t="s">
        <v>337</v>
      </c>
      <c r="E132" s="241" t="s">
        <v>870</v>
      </c>
      <c r="F132" s="242" t="s">
        <v>871</v>
      </c>
      <c r="G132" s="242"/>
      <c r="H132" s="242"/>
      <c r="I132" s="242"/>
      <c r="J132" s="243" t="s">
        <v>330</v>
      </c>
      <c r="K132" s="244">
        <v>30</v>
      </c>
      <c r="L132" s="245">
        <v>0</v>
      </c>
      <c r="M132" s="246"/>
      <c r="N132" s="247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5.0000000000000002E-05</v>
      </c>
      <c r="Y132" s="236">
        <f>X132*K132</f>
        <v>0.0015</v>
      </c>
      <c r="Z132" s="236">
        <v>0</v>
      </c>
      <c r="AA132" s="237">
        <f>Z132*K132</f>
        <v>0</v>
      </c>
      <c r="AR132" s="21" t="s">
        <v>357</v>
      </c>
      <c r="AT132" s="21" t="s">
        <v>337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290</v>
      </c>
      <c r="BM132" s="21" t="s">
        <v>1936</v>
      </c>
    </row>
    <row r="133" s="1" customFormat="1" ht="16.5" customHeight="1">
      <c r="B133" s="45"/>
      <c r="C133" s="240" t="s">
        <v>262</v>
      </c>
      <c r="D133" s="240" t="s">
        <v>337</v>
      </c>
      <c r="E133" s="241" t="s">
        <v>873</v>
      </c>
      <c r="F133" s="242" t="s">
        <v>874</v>
      </c>
      <c r="G133" s="242"/>
      <c r="H133" s="242"/>
      <c r="I133" s="242"/>
      <c r="J133" s="243" t="s">
        <v>330</v>
      </c>
      <c r="K133" s="244">
        <v>60</v>
      </c>
      <c r="L133" s="245">
        <v>0</v>
      </c>
      <c r="M133" s="246"/>
      <c r="N133" s="247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6.9999999999999994E-05</v>
      </c>
      <c r="Y133" s="236">
        <f>X133*K133</f>
        <v>0.0041999999999999997</v>
      </c>
      <c r="Z133" s="236">
        <v>0</v>
      </c>
      <c r="AA133" s="237">
        <f>Z133*K133</f>
        <v>0</v>
      </c>
      <c r="AR133" s="21" t="s">
        <v>357</v>
      </c>
      <c r="AT133" s="21" t="s">
        <v>337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290</v>
      </c>
      <c r="BM133" s="21" t="s">
        <v>1937</v>
      </c>
    </row>
    <row r="134" s="1" customFormat="1" ht="25.5" customHeight="1">
      <c r="B134" s="45"/>
      <c r="C134" s="227" t="s">
        <v>266</v>
      </c>
      <c r="D134" s="227" t="s">
        <v>231</v>
      </c>
      <c r="E134" s="228" t="s">
        <v>876</v>
      </c>
      <c r="F134" s="229" t="s">
        <v>877</v>
      </c>
      <c r="G134" s="229"/>
      <c r="H134" s="229"/>
      <c r="I134" s="229"/>
      <c r="J134" s="230" t="s">
        <v>481</v>
      </c>
      <c r="K134" s="231">
        <v>4</v>
      </c>
      <c r="L134" s="232">
        <v>0</v>
      </c>
      <c r="M134" s="233"/>
      <c r="N134" s="234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290</v>
      </c>
      <c r="AT134" s="21" t="s">
        <v>231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290</v>
      </c>
      <c r="BM134" s="21" t="s">
        <v>1938</v>
      </c>
    </row>
    <row r="135" s="1" customFormat="1" ht="16.5" customHeight="1">
      <c r="B135" s="45"/>
      <c r="C135" s="240" t="s">
        <v>270</v>
      </c>
      <c r="D135" s="240" t="s">
        <v>337</v>
      </c>
      <c r="E135" s="241" t="s">
        <v>879</v>
      </c>
      <c r="F135" s="242" t="s">
        <v>880</v>
      </c>
      <c r="G135" s="242"/>
      <c r="H135" s="242"/>
      <c r="I135" s="242"/>
      <c r="J135" s="243" t="s">
        <v>481</v>
      </c>
      <c r="K135" s="244">
        <v>4</v>
      </c>
      <c r="L135" s="245">
        <v>0</v>
      </c>
      <c r="M135" s="246"/>
      <c r="N135" s="247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0.00010000000000000001</v>
      </c>
      <c r="Y135" s="236">
        <f>X135*K135</f>
        <v>0.00040000000000000002</v>
      </c>
      <c r="Z135" s="236">
        <v>0</v>
      </c>
      <c r="AA135" s="237">
        <f>Z135*K135</f>
        <v>0</v>
      </c>
      <c r="AR135" s="21" t="s">
        <v>357</v>
      </c>
      <c r="AT135" s="21" t="s">
        <v>337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290</v>
      </c>
      <c r="BM135" s="21" t="s">
        <v>1939</v>
      </c>
    </row>
    <row r="136" s="1" customFormat="1" ht="25.5" customHeight="1">
      <c r="B136" s="45"/>
      <c r="C136" s="227" t="s">
        <v>274</v>
      </c>
      <c r="D136" s="227" t="s">
        <v>231</v>
      </c>
      <c r="E136" s="228" t="s">
        <v>882</v>
      </c>
      <c r="F136" s="229" t="s">
        <v>883</v>
      </c>
      <c r="G136" s="229"/>
      <c r="H136" s="229"/>
      <c r="I136" s="229"/>
      <c r="J136" s="230" t="s">
        <v>330</v>
      </c>
      <c r="K136" s="231">
        <v>120</v>
      </c>
      <c r="L136" s="232">
        <v>0</v>
      </c>
      <c r="M136" s="233"/>
      <c r="N136" s="234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290</v>
      </c>
      <c r="AT136" s="21" t="s">
        <v>231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290</v>
      </c>
      <c r="BM136" s="21" t="s">
        <v>1940</v>
      </c>
    </row>
    <row r="137" s="1" customFormat="1" ht="25.5" customHeight="1">
      <c r="B137" s="45"/>
      <c r="C137" s="240" t="s">
        <v>278</v>
      </c>
      <c r="D137" s="240" t="s">
        <v>337</v>
      </c>
      <c r="E137" s="241" t="s">
        <v>885</v>
      </c>
      <c r="F137" s="242" t="s">
        <v>886</v>
      </c>
      <c r="G137" s="242"/>
      <c r="H137" s="242"/>
      <c r="I137" s="242"/>
      <c r="J137" s="243" t="s">
        <v>330</v>
      </c>
      <c r="K137" s="244">
        <v>120</v>
      </c>
      <c r="L137" s="245">
        <v>0</v>
      </c>
      <c r="M137" s="246"/>
      <c r="N137" s="247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0.00019000000000000001</v>
      </c>
      <c r="Y137" s="236">
        <f>X137*K137</f>
        <v>0.022800000000000001</v>
      </c>
      <c r="Z137" s="236">
        <v>0</v>
      </c>
      <c r="AA137" s="237">
        <f>Z137*K137</f>
        <v>0</v>
      </c>
      <c r="AR137" s="21" t="s">
        <v>357</v>
      </c>
      <c r="AT137" s="21" t="s">
        <v>337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290</v>
      </c>
      <c r="BM137" s="21" t="s">
        <v>1941</v>
      </c>
    </row>
    <row r="138" s="1" customFormat="1" ht="25.5" customHeight="1">
      <c r="B138" s="45"/>
      <c r="C138" s="227" t="s">
        <v>282</v>
      </c>
      <c r="D138" s="227" t="s">
        <v>231</v>
      </c>
      <c r="E138" s="228" t="s">
        <v>888</v>
      </c>
      <c r="F138" s="229" t="s">
        <v>889</v>
      </c>
      <c r="G138" s="229"/>
      <c r="H138" s="229"/>
      <c r="I138" s="229"/>
      <c r="J138" s="230" t="s">
        <v>330</v>
      </c>
      <c r="K138" s="231">
        <v>98</v>
      </c>
      <c r="L138" s="232">
        <v>0</v>
      </c>
      <c r="M138" s="233"/>
      <c r="N138" s="234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290</v>
      </c>
      <c r="AT138" s="21" t="s">
        <v>231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290</v>
      </c>
      <c r="BM138" s="21" t="s">
        <v>1942</v>
      </c>
    </row>
    <row r="139" s="1" customFormat="1" ht="25.5" customHeight="1">
      <c r="B139" s="45"/>
      <c r="C139" s="240" t="s">
        <v>11</v>
      </c>
      <c r="D139" s="240" t="s">
        <v>337</v>
      </c>
      <c r="E139" s="241" t="s">
        <v>891</v>
      </c>
      <c r="F139" s="242" t="s">
        <v>892</v>
      </c>
      <c r="G139" s="242"/>
      <c r="H139" s="242"/>
      <c r="I139" s="242"/>
      <c r="J139" s="243" t="s">
        <v>330</v>
      </c>
      <c r="K139" s="244">
        <v>98</v>
      </c>
      <c r="L139" s="245">
        <v>0</v>
      </c>
      <c r="M139" s="246"/>
      <c r="N139" s="247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0.00018000000000000001</v>
      </c>
      <c r="Y139" s="236">
        <f>X139*K139</f>
        <v>0.017639999999999999</v>
      </c>
      <c r="Z139" s="236">
        <v>0</v>
      </c>
      <c r="AA139" s="237">
        <f>Z139*K139</f>
        <v>0</v>
      </c>
      <c r="AR139" s="21" t="s">
        <v>357</v>
      </c>
      <c r="AT139" s="21" t="s">
        <v>337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290</v>
      </c>
      <c r="BM139" s="21" t="s">
        <v>1943</v>
      </c>
    </row>
    <row r="140" s="1" customFormat="1" ht="25.5" customHeight="1">
      <c r="B140" s="45"/>
      <c r="C140" s="227" t="s">
        <v>290</v>
      </c>
      <c r="D140" s="227" t="s">
        <v>231</v>
      </c>
      <c r="E140" s="228" t="s">
        <v>894</v>
      </c>
      <c r="F140" s="229" t="s">
        <v>895</v>
      </c>
      <c r="G140" s="229"/>
      <c r="H140" s="229"/>
      <c r="I140" s="229"/>
      <c r="J140" s="230" t="s">
        <v>330</v>
      </c>
      <c r="K140" s="231">
        <v>70</v>
      </c>
      <c r="L140" s="232">
        <v>0</v>
      </c>
      <c r="M140" s="233"/>
      <c r="N140" s="234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290</v>
      </c>
      <c r="AT140" s="21" t="s">
        <v>231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290</v>
      </c>
      <c r="BM140" s="21" t="s">
        <v>1944</v>
      </c>
    </row>
    <row r="141" s="1" customFormat="1" ht="25.5" customHeight="1">
      <c r="B141" s="45"/>
      <c r="C141" s="240" t="s">
        <v>294</v>
      </c>
      <c r="D141" s="240" t="s">
        <v>337</v>
      </c>
      <c r="E141" s="241" t="s">
        <v>897</v>
      </c>
      <c r="F141" s="242" t="s">
        <v>898</v>
      </c>
      <c r="G141" s="242"/>
      <c r="H141" s="242"/>
      <c r="I141" s="242"/>
      <c r="J141" s="243" t="s">
        <v>330</v>
      </c>
      <c r="K141" s="244">
        <v>70</v>
      </c>
      <c r="L141" s="245">
        <v>0</v>
      </c>
      <c r="M141" s="246"/>
      <c r="N141" s="247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4.0000000000000003E-05</v>
      </c>
      <c r="Y141" s="236">
        <f>X141*K141</f>
        <v>0.0028000000000000004</v>
      </c>
      <c r="Z141" s="236">
        <v>0</v>
      </c>
      <c r="AA141" s="237">
        <f>Z141*K141</f>
        <v>0</v>
      </c>
      <c r="AR141" s="21" t="s">
        <v>357</v>
      </c>
      <c r="AT141" s="21" t="s">
        <v>337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290</v>
      </c>
      <c r="BM141" s="21" t="s">
        <v>1945</v>
      </c>
    </row>
    <row r="142" s="1" customFormat="1" ht="25.5" customHeight="1">
      <c r="B142" s="45"/>
      <c r="C142" s="227" t="s">
        <v>298</v>
      </c>
      <c r="D142" s="227" t="s">
        <v>231</v>
      </c>
      <c r="E142" s="228" t="s">
        <v>900</v>
      </c>
      <c r="F142" s="229" t="s">
        <v>901</v>
      </c>
      <c r="G142" s="229"/>
      <c r="H142" s="229"/>
      <c r="I142" s="229"/>
      <c r="J142" s="230" t="s">
        <v>330</v>
      </c>
      <c r="K142" s="231">
        <v>30</v>
      </c>
      <c r="L142" s="232">
        <v>0</v>
      </c>
      <c r="M142" s="233"/>
      <c r="N142" s="234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290</v>
      </c>
      <c r="AT142" s="21" t="s">
        <v>231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290</v>
      </c>
      <c r="BM142" s="21" t="s">
        <v>1946</v>
      </c>
    </row>
    <row r="143" s="1" customFormat="1" ht="25.5" customHeight="1">
      <c r="B143" s="45"/>
      <c r="C143" s="240" t="s">
        <v>302</v>
      </c>
      <c r="D143" s="240" t="s">
        <v>337</v>
      </c>
      <c r="E143" s="241" t="s">
        <v>903</v>
      </c>
      <c r="F143" s="242" t="s">
        <v>904</v>
      </c>
      <c r="G143" s="242"/>
      <c r="H143" s="242"/>
      <c r="I143" s="242"/>
      <c r="J143" s="243" t="s">
        <v>330</v>
      </c>
      <c r="K143" s="244">
        <v>30</v>
      </c>
      <c r="L143" s="245">
        <v>0</v>
      </c>
      <c r="M143" s="246"/>
      <c r="N143" s="247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0.00010000000000000001</v>
      </c>
      <c r="Y143" s="236">
        <f>X143*K143</f>
        <v>0.0030000000000000001</v>
      </c>
      <c r="Z143" s="236">
        <v>0</v>
      </c>
      <c r="AA143" s="237">
        <f>Z143*K143</f>
        <v>0</v>
      </c>
      <c r="AR143" s="21" t="s">
        <v>357</v>
      </c>
      <c r="AT143" s="21" t="s">
        <v>337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290</v>
      </c>
      <c r="BM143" s="21" t="s">
        <v>1947</v>
      </c>
    </row>
    <row r="144" s="1" customFormat="1" ht="16.5" customHeight="1">
      <c r="B144" s="45"/>
      <c r="C144" s="227" t="s">
        <v>307</v>
      </c>
      <c r="D144" s="227" t="s">
        <v>231</v>
      </c>
      <c r="E144" s="228" t="s">
        <v>906</v>
      </c>
      <c r="F144" s="229" t="s">
        <v>907</v>
      </c>
      <c r="G144" s="229"/>
      <c r="H144" s="229"/>
      <c r="I144" s="229"/>
      <c r="J144" s="230" t="s">
        <v>481</v>
      </c>
      <c r="K144" s="231">
        <v>320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290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290</v>
      </c>
      <c r="BM144" s="21" t="s">
        <v>1948</v>
      </c>
    </row>
    <row r="145" s="1" customFormat="1" ht="16.5" customHeight="1">
      <c r="B145" s="45"/>
      <c r="C145" s="240" t="s">
        <v>10</v>
      </c>
      <c r="D145" s="240" t="s">
        <v>337</v>
      </c>
      <c r="E145" s="241" t="s">
        <v>909</v>
      </c>
      <c r="F145" s="242" t="s">
        <v>910</v>
      </c>
      <c r="G145" s="242"/>
      <c r="H145" s="242"/>
      <c r="I145" s="242"/>
      <c r="J145" s="243" t="s">
        <v>481</v>
      </c>
      <c r="K145" s="244">
        <v>320</v>
      </c>
      <c r="L145" s="245">
        <v>0</v>
      </c>
      <c r="M145" s="246"/>
      <c r="N145" s="247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357</v>
      </c>
      <c r="AT145" s="21" t="s">
        <v>337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290</v>
      </c>
      <c r="BM145" s="21" t="s">
        <v>1949</v>
      </c>
    </row>
    <row r="146" s="1" customFormat="1" ht="25.5" customHeight="1">
      <c r="B146" s="45"/>
      <c r="C146" s="227" t="s">
        <v>314</v>
      </c>
      <c r="D146" s="227" t="s">
        <v>231</v>
      </c>
      <c r="E146" s="228" t="s">
        <v>912</v>
      </c>
      <c r="F146" s="229" t="s">
        <v>913</v>
      </c>
      <c r="G146" s="229"/>
      <c r="H146" s="229"/>
      <c r="I146" s="229"/>
      <c r="J146" s="230" t="s">
        <v>481</v>
      </c>
      <c r="K146" s="231">
        <v>320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290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290</v>
      </c>
      <c r="BM146" s="21" t="s">
        <v>1950</v>
      </c>
    </row>
    <row r="147" s="1" customFormat="1" ht="25.5" customHeight="1">
      <c r="B147" s="45"/>
      <c r="C147" s="227" t="s">
        <v>318</v>
      </c>
      <c r="D147" s="227" t="s">
        <v>231</v>
      </c>
      <c r="E147" s="228" t="s">
        <v>977</v>
      </c>
      <c r="F147" s="229" t="s">
        <v>978</v>
      </c>
      <c r="G147" s="229"/>
      <c r="H147" s="229"/>
      <c r="I147" s="229"/>
      <c r="J147" s="230" t="s">
        <v>330</v>
      </c>
      <c r="K147" s="231">
        <v>25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290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290</v>
      </c>
      <c r="BM147" s="21" t="s">
        <v>1951</v>
      </c>
    </row>
    <row r="148" s="1" customFormat="1" ht="16.5" customHeight="1">
      <c r="B148" s="45"/>
      <c r="C148" s="240" t="s">
        <v>322</v>
      </c>
      <c r="D148" s="240" t="s">
        <v>337</v>
      </c>
      <c r="E148" s="241" t="s">
        <v>980</v>
      </c>
      <c r="F148" s="242" t="s">
        <v>981</v>
      </c>
      <c r="G148" s="242"/>
      <c r="H148" s="242"/>
      <c r="I148" s="242"/>
      <c r="J148" s="243" t="s">
        <v>330</v>
      </c>
      <c r="K148" s="244">
        <v>25</v>
      </c>
      <c r="L148" s="245">
        <v>0</v>
      </c>
      <c r="M148" s="246"/>
      <c r="N148" s="247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0.0044999999999999997</v>
      </c>
      <c r="Y148" s="236">
        <f>X148*K148</f>
        <v>0.11249999999999999</v>
      </c>
      <c r="Z148" s="236">
        <v>0</v>
      </c>
      <c r="AA148" s="237">
        <f>Z148*K148</f>
        <v>0</v>
      </c>
      <c r="AR148" s="21" t="s">
        <v>357</v>
      </c>
      <c r="AT148" s="21" t="s">
        <v>337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290</v>
      </c>
      <c r="BM148" s="21" t="s">
        <v>1952</v>
      </c>
    </row>
    <row r="149" s="1" customFormat="1" ht="25.5" customHeight="1">
      <c r="B149" s="45"/>
      <c r="C149" s="227" t="s">
        <v>327</v>
      </c>
      <c r="D149" s="227" t="s">
        <v>231</v>
      </c>
      <c r="E149" s="228" t="s">
        <v>983</v>
      </c>
      <c r="F149" s="229" t="s">
        <v>984</v>
      </c>
      <c r="G149" s="229"/>
      <c r="H149" s="229"/>
      <c r="I149" s="229"/>
      <c r="J149" s="230" t="s">
        <v>481</v>
      </c>
      <c r="K149" s="231">
        <v>12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290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290</v>
      </c>
      <c r="BM149" s="21" t="s">
        <v>1953</v>
      </c>
    </row>
    <row r="150" s="1" customFormat="1" ht="25.5" customHeight="1">
      <c r="B150" s="45"/>
      <c r="C150" s="227" t="s">
        <v>332</v>
      </c>
      <c r="D150" s="227" t="s">
        <v>231</v>
      </c>
      <c r="E150" s="228" t="s">
        <v>915</v>
      </c>
      <c r="F150" s="229" t="s">
        <v>916</v>
      </c>
      <c r="G150" s="229"/>
      <c r="H150" s="229"/>
      <c r="I150" s="229"/>
      <c r="J150" s="230" t="s">
        <v>330</v>
      </c>
      <c r="K150" s="231">
        <v>54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290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290</v>
      </c>
      <c r="BM150" s="21" t="s">
        <v>1954</v>
      </c>
    </row>
    <row r="151" s="1" customFormat="1" ht="16.5" customHeight="1">
      <c r="B151" s="45"/>
      <c r="C151" s="240" t="s">
        <v>336</v>
      </c>
      <c r="D151" s="240" t="s">
        <v>337</v>
      </c>
      <c r="E151" s="241" t="s">
        <v>918</v>
      </c>
      <c r="F151" s="242" t="s">
        <v>919</v>
      </c>
      <c r="G151" s="242"/>
      <c r="H151" s="242"/>
      <c r="I151" s="242"/>
      <c r="J151" s="243" t="s">
        <v>551</v>
      </c>
      <c r="K151" s="244">
        <v>9.9610000000000003</v>
      </c>
      <c r="L151" s="245">
        <v>0</v>
      </c>
      <c r="M151" s="246"/>
      <c r="N151" s="247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0.001</v>
      </c>
      <c r="Y151" s="236">
        <f>X151*K151</f>
        <v>0.0099610000000000011</v>
      </c>
      <c r="Z151" s="236">
        <v>0</v>
      </c>
      <c r="AA151" s="237">
        <f>Z151*K151</f>
        <v>0</v>
      </c>
      <c r="AR151" s="21" t="s">
        <v>357</v>
      </c>
      <c r="AT151" s="21" t="s">
        <v>337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290</v>
      </c>
      <c r="BM151" s="21" t="s">
        <v>1955</v>
      </c>
    </row>
    <row r="152" s="1" customFormat="1" ht="25.5" customHeight="1">
      <c r="B152" s="45"/>
      <c r="C152" s="227" t="s">
        <v>341</v>
      </c>
      <c r="D152" s="227" t="s">
        <v>231</v>
      </c>
      <c r="E152" s="228" t="s">
        <v>921</v>
      </c>
      <c r="F152" s="229" t="s">
        <v>922</v>
      </c>
      <c r="G152" s="229"/>
      <c r="H152" s="229"/>
      <c r="I152" s="229"/>
      <c r="J152" s="230" t="s">
        <v>481</v>
      </c>
      <c r="K152" s="231">
        <v>8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290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290</v>
      </c>
      <c r="BM152" s="21" t="s">
        <v>1956</v>
      </c>
    </row>
    <row r="153" s="1" customFormat="1" ht="16.5" customHeight="1">
      <c r="B153" s="45"/>
      <c r="C153" s="240" t="s">
        <v>345</v>
      </c>
      <c r="D153" s="240" t="s">
        <v>337</v>
      </c>
      <c r="E153" s="241" t="s">
        <v>924</v>
      </c>
      <c r="F153" s="242" t="s">
        <v>925</v>
      </c>
      <c r="G153" s="242"/>
      <c r="H153" s="242"/>
      <c r="I153" s="242"/>
      <c r="J153" s="243" t="s">
        <v>481</v>
      </c>
      <c r="K153" s="244">
        <v>8</v>
      </c>
      <c r="L153" s="245">
        <v>0</v>
      </c>
      <c r="M153" s="246"/>
      <c r="N153" s="247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0.00089999999999999998</v>
      </c>
      <c r="Y153" s="236">
        <f>X153*K153</f>
        <v>0.0071999999999999998</v>
      </c>
      <c r="Z153" s="236">
        <v>0</v>
      </c>
      <c r="AA153" s="237">
        <f>Z153*K153</f>
        <v>0</v>
      </c>
      <c r="AR153" s="21" t="s">
        <v>357</v>
      </c>
      <c r="AT153" s="21" t="s">
        <v>337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290</v>
      </c>
      <c r="BM153" s="21" t="s">
        <v>1957</v>
      </c>
    </row>
    <row r="154" s="1" customFormat="1" ht="25.5" customHeight="1">
      <c r="B154" s="45"/>
      <c r="C154" s="227" t="s">
        <v>349</v>
      </c>
      <c r="D154" s="227" t="s">
        <v>231</v>
      </c>
      <c r="E154" s="228" t="s">
        <v>927</v>
      </c>
      <c r="F154" s="229" t="s">
        <v>928</v>
      </c>
      <c r="G154" s="229"/>
      <c r="H154" s="229"/>
      <c r="I154" s="229"/>
      <c r="J154" s="230" t="s">
        <v>481</v>
      </c>
      <c r="K154" s="231">
        <v>10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290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290</v>
      </c>
      <c r="BM154" s="21" t="s">
        <v>1958</v>
      </c>
    </row>
    <row r="155" s="1" customFormat="1" ht="25.5" customHeight="1">
      <c r="B155" s="45"/>
      <c r="C155" s="240" t="s">
        <v>353</v>
      </c>
      <c r="D155" s="240" t="s">
        <v>337</v>
      </c>
      <c r="E155" s="241" t="s">
        <v>930</v>
      </c>
      <c r="F155" s="242" t="s">
        <v>931</v>
      </c>
      <c r="G155" s="242"/>
      <c r="H155" s="242"/>
      <c r="I155" s="242"/>
      <c r="J155" s="243" t="s">
        <v>481</v>
      </c>
      <c r="K155" s="244">
        <v>10</v>
      </c>
      <c r="L155" s="245">
        <v>0</v>
      </c>
      <c r="M155" s="246"/>
      <c r="N155" s="247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0.00011</v>
      </c>
      <c r="Y155" s="236">
        <f>X155*K155</f>
        <v>0.0011000000000000001</v>
      </c>
      <c r="Z155" s="236">
        <v>0</v>
      </c>
      <c r="AA155" s="237">
        <f>Z155*K155</f>
        <v>0</v>
      </c>
      <c r="AR155" s="21" t="s">
        <v>357</v>
      </c>
      <c r="AT155" s="21" t="s">
        <v>337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290</v>
      </c>
      <c r="BM155" s="21" t="s">
        <v>1959</v>
      </c>
    </row>
    <row r="156" s="1" customFormat="1" ht="25.5" customHeight="1">
      <c r="B156" s="45"/>
      <c r="C156" s="227" t="s">
        <v>357</v>
      </c>
      <c r="D156" s="227" t="s">
        <v>231</v>
      </c>
      <c r="E156" s="228" t="s">
        <v>933</v>
      </c>
      <c r="F156" s="229" t="s">
        <v>934</v>
      </c>
      <c r="G156" s="229"/>
      <c r="H156" s="229"/>
      <c r="I156" s="229"/>
      <c r="J156" s="230" t="s">
        <v>481</v>
      </c>
      <c r="K156" s="231">
        <v>8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290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290</v>
      </c>
      <c r="BM156" s="21" t="s">
        <v>1960</v>
      </c>
    </row>
    <row r="157" s="1" customFormat="1" ht="38.25" customHeight="1">
      <c r="B157" s="45"/>
      <c r="C157" s="240" t="s">
        <v>361</v>
      </c>
      <c r="D157" s="240" t="s">
        <v>337</v>
      </c>
      <c r="E157" s="241" t="s">
        <v>936</v>
      </c>
      <c r="F157" s="242" t="s">
        <v>937</v>
      </c>
      <c r="G157" s="242"/>
      <c r="H157" s="242"/>
      <c r="I157" s="242"/>
      <c r="J157" s="243" t="s">
        <v>481</v>
      </c>
      <c r="K157" s="244">
        <v>8</v>
      </c>
      <c r="L157" s="245">
        <v>0</v>
      </c>
      <c r="M157" s="246"/>
      <c r="N157" s="247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0.00042999999999999999</v>
      </c>
      <c r="Y157" s="236">
        <f>X157*K157</f>
        <v>0.0034399999999999999</v>
      </c>
      <c r="Z157" s="236">
        <v>0</v>
      </c>
      <c r="AA157" s="237">
        <f>Z157*K157</f>
        <v>0</v>
      </c>
      <c r="AR157" s="21" t="s">
        <v>357</v>
      </c>
      <c r="AT157" s="21" t="s">
        <v>337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290</v>
      </c>
      <c r="BM157" s="21" t="s">
        <v>1961</v>
      </c>
    </row>
    <row r="158" s="1" customFormat="1" ht="25.5" customHeight="1">
      <c r="B158" s="45"/>
      <c r="C158" s="227" t="s">
        <v>365</v>
      </c>
      <c r="D158" s="227" t="s">
        <v>231</v>
      </c>
      <c r="E158" s="228" t="s">
        <v>939</v>
      </c>
      <c r="F158" s="229" t="s">
        <v>940</v>
      </c>
      <c r="G158" s="229"/>
      <c r="H158" s="229"/>
      <c r="I158" s="229"/>
      <c r="J158" s="230" t="s">
        <v>481</v>
      </c>
      <c r="K158" s="231">
        <v>10</v>
      </c>
      <c r="L158" s="232">
        <v>0</v>
      </c>
      <c r="M158" s="233"/>
      <c r="N158" s="234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290</v>
      </c>
      <c r="AT158" s="21" t="s">
        <v>231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290</v>
      </c>
      <c r="BM158" s="21" t="s">
        <v>1962</v>
      </c>
    </row>
    <row r="159" s="1" customFormat="1" ht="38.25" customHeight="1">
      <c r="B159" s="45"/>
      <c r="C159" s="240" t="s">
        <v>369</v>
      </c>
      <c r="D159" s="240" t="s">
        <v>337</v>
      </c>
      <c r="E159" s="241" t="s">
        <v>942</v>
      </c>
      <c r="F159" s="242" t="s">
        <v>943</v>
      </c>
      <c r="G159" s="242"/>
      <c r="H159" s="242"/>
      <c r="I159" s="242"/>
      <c r="J159" s="243" t="s">
        <v>481</v>
      </c>
      <c r="K159" s="244">
        <v>10</v>
      </c>
      <c r="L159" s="245">
        <v>0</v>
      </c>
      <c r="M159" s="246"/>
      <c r="N159" s="247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0.0022000000000000001</v>
      </c>
      <c r="Y159" s="236">
        <f>X159*K159</f>
        <v>0.022000000000000002</v>
      </c>
      <c r="Z159" s="236">
        <v>0</v>
      </c>
      <c r="AA159" s="237">
        <f>Z159*K159</f>
        <v>0</v>
      </c>
      <c r="AR159" s="21" t="s">
        <v>357</v>
      </c>
      <c r="AT159" s="21" t="s">
        <v>337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290</v>
      </c>
      <c r="BM159" s="21" t="s">
        <v>1963</v>
      </c>
    </row>
    <row r="160" s="1" customFormat="1" ht="16.5" customHeight="1">
      <c r="B160" s="45"/>
      <c r="C160" s="240" t="s">
        <v>373</v>
      </c>
      <c r="D160" s="240" t="s">
        <v>337</v>
      </c>
      <c r="E160" s="241" t="s">
        <v>945</v>
      </c>
      <c r="F160" s="242" t="s">
        <v>946</v>
      </c>
      <c r="G160" s="242"/>
      <c r="H160" s="242"/>
      <c r="I160" s="242"/>
      <c r="J160" s="243" t="s">
        <v>481</v>
      </c>
      <c r="K160" s="244">
        <v>20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0.00018000000000000001</v>
      </c>
      <c r="Y160" s="236">
        <f>X160*K160</f>
        <v>0.0036000000000000003</v>
      </c>
      <c r="Z160" s="236">
        <v>0</v>
      </c>
      <c r="AA160" s="237">
        <f>Z160*K160</f>
        <v>0</v>
      </c>
      <c r="AR160" s="21" t="s">
        <v>357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290</v>
      </c>
      <c r="BM160" s="21" t="s">
        <v>1964</v>
      </c>
    </row>
    <row r="161" s="1" customFormat="1" ht="25.5" customHeight="1">
      <c r="B161" s="45"/>
      <c r="C161" s="227" t="s">
        <v>377</v>
      </c>
      <c r="D161" s="227" t="s">
        <v>231</v>
      </c>
      <c r="E161" s="228" t="s">
        <v>1965</v>
      </c>
      <c r="F161" s="229" t="s">
        <v>1966</v>
      </c>
      <c r="G161" s="229"/>
      <c r="H161" s="229"/>
      <c r="I161" s="229"/>
      <c r="J161" s="230" t="s">
        <v>481</v>
      </c>
      <c r="K161" s="231">
        <v>7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290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290</v>
      </c>
      <c r="BM161" s="21" t="s">
        <v>1967</v>
      </c>
    </row>
    <row r="162" s="1" customFormat="1" ht="16.5" customHeight="1">
      <c r="B162" s="45"/>
      <c r="C162" s="240" t="s">
        <v>381</v>
      </c>
      <c r="D162" s="240" t="s">
        <v>337</v>
      </c>
      <c r="E162" s="241" t="s">
        <v>1968</v>
      </c>
      <c r="F162" s="242" t="s">
        <v>957</v>
      </c>
      <c r="G162" s="242"/>
      <c r="H162" s="242"/>
      <c r="I162" s="242"/>
      <c r="J162" s="243" t="s">
        <v>481</v>
      </c>
      <c r="K162" s="244">
        <v>7</v>
      </c>
      <c r="L162" s="245">
        <v>0</v>
      </c>
      <c r="M162" s="246"/>
      <c r="N162" s="247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0.0041999999999999997</v>
      </c>
      <c r="Y162" s="236">
        <f>X162*K162</f>
        <v>0.029399999999999999</v>
      </c>
      <c r="Z162" s="236">
        <v>0</v>
      </c>
      <c r="AA162" s="237">
        <f>Z162*K162</f>
        <v>0</v>
      </c>
      <c r="AR162" s="21" t="s">
        <v>357</v>
      </c>
      <c r="AT162" s="21" t="s">
        <v>337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290</v>
      </c>
      <c r="BM162" s="21" t="s">
        <v>1969</v>
      </c>
    </row>
    <row r="163" s="1" customFormat="1" ht="16.5" customHeight="1">
      <c r="B163" s="45"/>
      <c r="C163" s="227" t="s">
        <v>385</v>
      </c>
      <c r="D163" s="227" t="s">
        <v>231</v>
      </c>
      <c r="E163" s="228" t="s">
        <v>959</v>
      </c>
      <c r="F163" s="229" t="s">
        <v>960</v>
      </c>
      <c r="G163" s="229"/>
      <c r="H163" s="229"/>
      <c r="I163" s="229"/>
      <c r="J163" s="230" t="s">
        <v>481</v>
      </c>
      <c r="K163" s="231">
        <v>1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290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290</v>
      </c>
      <c r="BM163" s="21" t="s">
        <v>1970</v>
      </c>
    </row>
    <row r="164" s="1" customFormat="1" ht="16.5" customHeight="1">
      <c r="B164" s="45"/>
      <c r="C164" s="240" t="s">
        <v>389</v>
      </c>
      <c r="D164" s="240" t="s">
        <v>337</v>
      </c>
      <c r="E164" s="241" t="s">
        <v>962</v>
      </c>
      <c r="F164" s="242" t="s">
        <v>963</v>
      </c>
      <c r="G164" s="242"/>
      <c r="H164" s="242"/>
      <c r="I164" s="242"/>
      <c r="J164" s="243" t="s">
        <v>481</v>
      </c>
      <c r="K164" s="244">
        <v>1</v>
      </c>
      <c r="L164" s="245">
        <v>0</v>
      </c>
      <c r="M164" s="246"/>
      <c r="N164" s="247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0.00014999999999999999</v>
      </c>
      <c r="Y164" s="236">
        <f>X164*K164</f>
        <v>0.00014999999999999999</v>
      </c>
      <c r="Z164" s="236">
        <v>0</v>
      </c>
      <c r="AA164" s="237">
        <f>Z164*K164</f>
        <v>0</v>
      </c>
      <c r="AR164" s="21" t="s">
        <v>357</v>
      </c>
      <c r="AT164" s="21" t="s">
        <v>337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290</v>
      </c>
      <c r="BM164" s="21" t="s">
        <v>1971</v>
      </c>
    </row>
    <row r="165" s="1" customFormat="1" ht="25.5" customHeight="1">
      <c r="B165" s="45"/>
      <c r="C165" s="227" t="s">
        <v>393</v>
      </c>
      <c r="D165" s="227" t="s">
        <v>231</v>
      </c>
      <c r="E165" s="228" t="s">
        <v>965</v>
      </c>
      <c r="F165" s="229" t="s">
        <v>966</v>
      </c>
      <c r="G165" s="229"/>
      <c r="H165" s="229"/>
      <c r="I165" s="229"/>
      <c r="J165" s="230" t="s">
        <v>481</v>
      </c>
      <c r="K165" s="231">
        <v>1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290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290</v>
      </c>
      <c r="BM165" s="21" t="s">
        <v>1972</v>
      </c>
    </row>
    <row r="166" s="1" customFormat="1" ht="16.5" customHeight="1">
      <c r="B166" s="45"/>
      <c r="C166" s="240" t="s">
        <v>397</v>
      </c>
      <c r="D166" s="240" t="s">
        <v>337</v>
      </c>
      <c r="E166" s="241" t="s">
        <v>968</v>
      </c>
      <c r="F166" s="242" t="s">
        <v>1973</v>
      </c>
      <c r="G166" s="242"/>
      <c r="H166" s="242"/>
      <c r="I166" s="242"/>
      <c r="J166" s="243" t="s">
        <v>481</v>
      </c>
      <c r="K166" s="244">
        <v>1</v>
      </c>
      <c r="L166" s="245">
        <v>0</v>
      </c>
      <c r="M166" s="246"/>
      <c r="N166" s="247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0.00142</v>
      </c>
      <c r="Y166" s="236">
        <f>X166*K166</f>
        <v>0.00142</v>
      </c>
      <c r="Z166" s="236">
        <v>0</v>
      </c>
      <c r="AA166" s="237">
        <f>Z166*K166</f>
        <v>0</v>
      </c>
      <c r="AR166" s="21" t="s">
        <v>357</v>
      </c>
      <c r="AT166" s="21" t="s">
        <v>337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290</v>
      </c>
      <c r="BM166" s="21" t="s">
        <v>1974</v>
      </c>
    </row>
    <row r="167" s="10" customFormat="1" ht="29.88" customHeight="1">
      <c r="B167" s="213"/>
      <c r="C167" s="214"/>
      <c r="D167" s="224" t="s">
        <v>830</v>
      </c>
      <c r="E167" s="224"/>
      <c r="F167" s="224"/>
      <c r="G167" s="224"/>
      <c r="H167" s="224"/>
      <c r="I167" s="224"/>
      <c r="J167" s="224"/>
      <c r="K167" s="224"/>
      <c r="L167" s="224"/>
      <c r="M167" s="224"/>
      <c r="N167" s="238">
        <f>BK167</f>
        <v>0</v>
      </c>
      <c r="O167" s="239"/>
      <c r="P167" s="239"/>
      <c r="Q167" s="239"/>
      <c r="R167" s="217"/>
      <c r="T167" s="218"/>
      <c r="U167" s="214"/>
      <c r="V167" s="214"/>
      <c r="W167" s="219">
        <f>SUM(W168:W173)</f>
        <v>0</v>
      </c>
      <c r="X167" s="214"/>
      <c r="Y167" s="219">
        <f>SUM(Y168:Y173)</f>
        <v>0</v>
      </c>
      <c r="Z167" s="214"/>
      <c r="AA167" s="220">
        <f>SUM(AA168:AA173)</f>
        <v>0</v>
      </c>
      <c r="AR167" s="221" t="s">
        <v>93</v>
      </c>
      <c r="AT167" s="222" t="s">
        <v>81</v>
      </c>
      <c r="AU167" s="222" t="s">
        <v>89</v>
      </c>
      <c r="AY167" s="221" t="s">
        <v>230</v>
      </c>
      <c r="BK167" s="223">
        <f>SUM(BK168:BK173)</f>
        <v>0</v>
      </c>
    </row>
    <row r="168" s="1" customFormat="1" ht="25.5" customHeight="1">
      <c r="B168" s="45"/>
      <c r="C168" s="227" t="s">
        <v>401</v>
      </c>
      <c r="D168" s="227" t="s">
        <v>231</v>
      </c>
      <c r="E168" s="228" t="s">
        <v>986</v>
      </c>
      <c r="F168" s="229" t="s">
        <v>987</v>
      </c>
      <c r="G168" s="229"/>
      <c r="H168" s="229"/>
      <c r="I168" s="229"/>
      <c r="J168" s="230" t="s">
        <v>481</v>
      </c>
      <c r="K168" s="231">
        <v>1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290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290</v>
      </c>
      <c r="BM168" s="21" t="s">
        <v>1975</v>
      </c>
    </row>
    <row r="169" s="1" customFormat="1" ht="16.5" customHeight="1">
      <c r="B169" s="45"/>
      <c r="C169" s="227" t="s">
        <v>405</v>
      </c>
      <c r="D169" s="227" t="s">
        <v>231</v>
      </c>
      <c r="E169" s="228" t="s">
        <v>989</v>
      </c>
      <c r="F169" s="229" t="s">
        <v>990</v>
      </c>
      <c r="G169" s="229"/>
      <c r="H169" s="229"/>
      <c r="I169" s="229"/>
      <c r="J169" s="230" t="s">
        <v>234</v>
      </c>
      <c r="K169" s="231">
        <v>7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991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991</v>
      </c>
      <c r="BM169" s="21" t="s">
        <v>1976</v>
      </c>
    </row>
    <row r="170" s="1" customFormat="1" ht="25.5" customHeight="1">
      <c r="B170" s="45"/>
      <c r="C170" s="227" t="s">
        <v>409</v>
      </c>
      <c r="D170" s="227" t="s">
        <v>231</v>
      </c>
      <c r="E170" s="228" t="s">
        <v>996</v>
      </c>
      <c r="F170" s="229" t="s">
        <v>997</v>
      </c>
      <c r="G170" s="229"/>
      <c r="H170" s="229"/>
      <c r="I170" s="229"/>
      <c r="J170" s="230" t="s">
        <v>234</v>
      </c>
      <c r="K170" s="231">
        <v>4</v>
      </c>
      <c r="L170" s="232">
        <v>0</v>
      </c>
      <c r="M170" s="233"/>
      <c r="N170" s="234">
        <f>ROUND(L170*K170,1)</f>
        <v>0</v>
      </c>
      <c r="O170" s="234"/>
      <c r="P170" s="234"/>
      <c r="Q170" s="234"/>
      <c r="R170" s="47"/>
      <c r="T170" s="235" t="s">
        <v>22</v>
      </c>
      <c r="U170" s="55" t="s">
        <v>50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290</v>
      </c>
      <c r="AT170" s="21" t="s">
        <v>231</v>
      </c>
      <c r="AU170" s="21" t="s">
        <v>93</v>
      </c>
      <c r="AY170" s="21" t="s">
        <v>230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102</v>
      </c>
      <c r="BK170" s="152">
        <f>ROUND(L170*K170,1)</f>
        <v>0</v>
      </c>
      <c r="BL170" s="21" t="s">
        <v>290</v>
      </c>
      <c r="BM170" s="21" t="s">
        <v>1977</v>
      </c>
    </row>
    <row r="171" s="1" customFormat="1" ht="16.5" customHeight="1">
      <c r="B171" s="45"/>
      <c r="C171" s="240" t="s">
        <v>413</v>
      </c>
      <c r="D171" s="240" t="s">
        <v>337</v>
      </c>
      <c r="E171" s="241" t="s">
        <v>999</v>
      </c>
      <c r="F171" s="242" t="s">
        <v>1000</v>
      </c>
      <c r="G171" s="242"/>
      <c r="H171" s="242"/>
      <c r="I171" s="242"/>
      <c r="J171" s="243" t="s">
        <v>1001</v>
      </c>
      <c r="K171" s="250">
        <v>0</v>
      </c>
      <c r="L171" s="245">
        <v>0</v>
      </c>
      <c r="M171" s="246"/>
      <c r="N171" s="247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357</v>
      </c>
      <c r="AT171" s="21" t="s">
        <v>337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290</v>
      </c>
      <c r="BM171" s="21" t="s">
        <v>1978</v>
      </c>
    </row>
    <row r="172" s="1" customFormat="1" ht="16.5" customHeight="1">
      <c r="B172" s="45"/>
      <c r="C172" s="227" t="s">
        <v>417</v>
      </c>
      <c r="D172" s="227" t="s">
        <v>231</v>
      </c>
      <c r="E172" s="228" t="s">
        <v>1003</v>
      </c>
      <c r="F172" s="229" t="s">
        <v>1004</v>
      </c>
      <c r="G172" s="229"/>
      <c r="H172" s="229"/>
      <c r="I172" s="229"/>
      <c r="J172" s="230" t="s">
        <v>481</v>
      </c>
      <c r="K172" s="231">
        <v>1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290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290</v>
      </c>
      <c r="BM172" s="21" t="s">
        <v>1979</v>
      </c>
    </row>
    <row r="173" s="1" customFormat="1" ht="25.5" customHeight="1">
      <c r="B173" s="45"/>
      <c r="C173" s="227" t="s">
        <v>421</v>
      </c>
      <c r="D173" s="227" t="s">
        <v>231</v>
      </c>
      <c r="E173" s="228" t="s">
        <v>1006</v>
      </c>
      <c r="F173" s="229" t="s">
        <v>1007</v>
      </c>
      <c r="G173" s="229"/>
      <c r="H173" s="229"/>
      <c r="I173" s="229"/>
      <c r="J173" s="230" t="s">
        <v>481</v>
      </c>
      <c r="K173" s="231">
        <v>1</v>
      </c>
      <c r="L173" s="232">
        <v>0</v>
      </c>
      <c r="M173" s="233"/>
      <c r="N173" s="234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290</v>
      </c>
      <c r="AT173" s="21" t="s">
        <v>231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290</v>
      </c>
      <c r="BM173" s="21" t="s">
        <v>1980</v>
      </c>
    </row>
    <row r="174" s="1" customFormat="1" ht="49.92" customHeight="1">
      <c r="B174" s="45"/>
      <c r="C174" s="46"/>
      <c r="D174" s="215" t="s">
        <v>825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248">
        <f>BK174</f>
        <v>0</v>
      </c>
      <c r="O174" s="249"/>
      <c r="P174" s="249"/>
      <c r="Q174" s="249"/>
      <c r="R174" s="47"/>
      <c r="T174" s="201"/>
      <c r="U174" s="71"/>
      <c r="V174" s="71"/>
      <c r="W174" s="71"/>
      <c r="X174" s="71"/>
      <c r="Y174" s="71"/>
      <c r="Z174" s="71"/>
      <c r="AA174" s="73"/>
      <c r="AT174" s="21" t="s">
        <v>81</v>
      </c>
      <c r="AU174" s="21" t="s">
        <v>82</v>
      </c>
      <c r="AY174" s="21" t="s">
        <v>826</v>
      </c>
      <c r="BK174" s="152">
        <v>0</v>
      </c>
    </row>
    <row r="175" s="1" customFormat="1" ht="6.96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/>
    </row>
  </sheetData>
  <sheetProtection sheet="1" formatColumns="0" formatRows="0" objects="1" scenarios="1" spinCount="10" saltValue="ubxjhNL4jbfmcavGMg38wxe+NdtuFDida0PhnAGUK+Sn6ZNpGulrjJAtlfBRv2ctrzeP/B9HOToIVMQ13NH6AQ==" hashValue="YwrdJ0lWSqLXmfn9Y/2D+QTdSxLrSYkbjQPawf181AH9HjxkZAhskvu7rbOSSQUPNy3GuSoMGxWF2UOkIghoFA==" algorithmName="SHA-512" password="CC35"/>
  <mergeCells count="220">
    <mergeCell ref="N165:Q165"/>
    <mergeCell ref="N164:Q164"/>
    <mergeCell ref="N166:Q166"/>
    <mergeCell ref="N168:Q168"/>
    <mergeCell ref="N169:Q169"/>
    <mergeCell ref="N170:Q170"/>
    <mergeCell ref="N171:Q171"/>
    <mergeCell ref="N172:Q172"/>
    <mergeCell ref="N173:Q173"/>
    <mergeCell ref="N167:Q167"/>
    <mergeCell ref="N174:Q174"/>
    <mergeCell ref="F158:I158"/>
    <mergeCell ref="F157:I157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8:I168"/>
    <mergeCell ref="F169:I169"/>
    <mergeCell ref="F170:I170"/>
    <mergeCell ref="F171:I171"/>
    <mergeCell ref="F172:I172"/>
    <mergeCell ref="F173:I173"/>
    <mergeCell ref="L158:M158"/>
    <mergeCell ref="L157:M157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8:M168"/>
    <mergeCell ref="L169:M169"/>
    <mergeCell ref="L170:M170"/>
    <mergeCell ref="L171:M171"/>
    <mergeCell ref="L172:M172"/>
    <mergeCell ref="L173:M173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D96:H96"/>
    <mergeCell ref="D97:H97"/>
    <mergeCell ref="N96:Q96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4:P114"/>
    <mergeCell ref="F111:P111"/>
    <mergeCell ref="F113:P113"/>
    <mergeCell ref="F112:P112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6:I126"/>
    <mergeCell ref="L125:M125"/>
    <mergeCell ref="N125:Q125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F127:I127"/>
    <mergeCell ref="F130:I130"/>
    <mergeCell ref="F129:I129"/>
    <mergeCell ref="F128:I128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L127:M127"/>
    <mergeCell ref="L132:M132"/>
    <mergeCell ref="L128:M128"/>
    <mergeCell ref="L129:M129"/>
    <mergeCell ref="L130:M130"/>
    <mergeCell ref="L131:M131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4:Q134"/>
    <mergeCell ref="N137:Q137"/>
    <mergeCell ref="N135:Q135"/>
    <mergeCell ref="N136:Q136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147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1750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827</v>
      </c>
      <c r="E9" s="46"/>
      <c r="F9" s="35" t="s">
        <v>1981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N95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(SUM(BE95:BE102)+SUM(BE122:BE149))</f>
        <v>0</v>
      </c>
      <c r="I34" s="46"/>
      <c r="J34" s="46"/>
      <c r="K34" s="46"/>
      <c r="L34" s="46"/>
      <c r="M34" s="170">
        <f>ROUND((SUM(BE95:BE102)+SUM(BE122:BE149)),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(SUM(BF95:BF102)+SUM(BF122:BF149))</f>
        <v>0</v>
      </c>
      <c r="I35" s="46"/>
      <c r="J35" s="46"/>
      <c r="K35" s="46"/>
      <c r="L35" s="46"/>
      <c r="M35" s="170">
        <f>ROUND((SUM(BF95:BF102)+SUM(BF122:BF149)),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(SUM(BG95:BG102)+SUM(BG122:BG149))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(SUM(BH95:BH102)+SUM(BH122:BH149))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(SUM(BI95:BI102)+SUM(BI122:BI149))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1750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827</v>
      </c>
      <c r="D81" s="46"/>
      <c r="E81" s="46"/>
      <c r="F81" s="86" t="str">
        <f>F9</f>
        <v>02.1 - SO 02 Hromosvod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N122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191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N123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829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N124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830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N145</f>
        <v>0</v>
      </c>
      <c r="O93" s="132"/>
      <c r="P93" s="132"/>
      <c r="Q93" s="132"/>
      <c r="R93" s="191"/>
      <c r="T93" s="192"/>
      <c r="U93" s="192"/>
    </row>
    <row r="94" s="1" customFormat="1" ht="21.84" customHeight="1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/>
      <c r="T94" s="179"/>
      <c r="U94" s="179"/>
    </row>
    <row r="95" s="1" customFormat="1" ht="29.28" customHeight="1">
      <c r="B95" s="45"/>
      <c r="C95" s="182" t="s">
        <v>207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83">
        <f>ROUND(N96+N97+N98+N99+N100+N101,1)</f>
        <v>0</v>
      </c>
      <c r="O95" s="193"/>
      <c r="P95" s="193"/>
      <c r="Q95" s="193"/>
      <c r="R95" s="47"/>
      <c r="T95" s="194"/>
      <c r="U95" s="195" t="s">
        <v>46</v>
      </c>
    </row>
    <row r="96" s="1" customFormat="1" ht="18" customHeight="1">
      <c r="B96" s="45"/>
      <c r="C96" s="46"/>
      <c r="D96" s="153" t="s">
        <v>208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ROUND(N90*T96,1)</f>
        <v>0</v>
      </c>
      <c r="O96" s="135"/>
      <c r="P96" s="135"/>
      <c r="Q96" s="135"/>
      <c r="R96" s="47"/>
      <c r="S96" s="196"/>
      <c r="T96" s="197"/>
      <c r="U96" s="198" t="s">
        <v>50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209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102</v>
      </c>
      <c r="BK96" s="196"/>
      <c r="BL96" s="196"/>
      <c r="BM96" s="196"/>
    </row>
    <row r="97" s="1" customFormat="1" ht="18" customHeight="1">
      <c r="B97" s="45"/>
      <c r="C97" s="46"/>
      <c r="D97" s="153" t="s">
        <v>210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ROUND(N90*T97,1)</f>
        <v>0</v>
      </c>
      <c r="O97" s="135"/>
      <c r="P97" s="135"/>
      <c r="Q97" s="135"/>
      <c r="R97" s="47"/>
      <c r="S97" s="196"/>
      <c r="T97" s="197"/>
      <c r="U97" s="198" t="s">
        <v>50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209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102</v>
      </c>
      <c r="BK97" s="196"/>
      <c r="BL97" s="196"/>
      <c r="BM97" s="196"/>
    </row>
    <row r="98" s="1" customFormat="1" ht="18" customHeight="1">
      <c r="B98" s="45"/>
      <c r="C98" s="46"/>
      <c r="D98" s="153" t="s">
        <v>211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ROUND(N90*T98,1)</f>
        <v>0</v>
      </c>
      <c r="O98" s="135"/>
      <c r="P98" s="135"/>
      <c r="Q98" s="135"/>
      <c r="R98" s="47"/>
      <c r="S98" s="196"/>
      <c r="T98" s="197"/>
      <c r="U98" s="198" t="s">
        <v>50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209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102</v>
      </c>
      <c r="BK98" s="196"/>
      <c r="BL98" s="196"/>
      <c r="BM98" s="196"/>
    </row>
    <row r="99" s="1" customFormat="1" ht="18" customHeight="1">
      <c r="B99" s="45"/>
      <c r="C99" s="46"/>
      <c r="D99" s="153" t="s">
        <v>212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ROUND(N90*T99,1)</f>
        <v>0</v>
      </c>
      <c r="O99" s="135"/>
      <c r="P99" s="135"/>
      <c r="Q99" s="135"/>
      <c r="R99" s="47"/>
      <c r="S99" s="196"/>
      <c r="T99" s="197"/>
      <c r="U99" s="198" t="s">
        <v>50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209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102</v>
      </c>
      <c r="BK99" s="196"/>
      <c r="BL99" s="196"/>
      <c r="BM99" s="196"/>
    </row>
    <row r="100" s="1" customFormat="1" ht="18" customHeight="1">
      <c r="B100" s="45"/>
      <c r="C100" s="46"/>
      <c r="D100" s="153" t="s">
        <v>213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ROUND(N90*T100,1)</f>
        <v>0</v>
      </c>
      <c r="O100" s="135"/>
      <c r="P100" s="135"/>
      <c r="Q100" s="135"/>
      <c r="R100" s="47"/>
      <c r="S100" s="196"/>
      <c r="T100" s="197"/>
      <c r="U100" s="198" t="s">
        <v>50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209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102</v>
      </c>
      <c r="BK100" s="196"/>
      <c r="BL100" s="196"/>
      <c r="BM100" s="196"/>
    </row>
    <row r="101" s="1" customFormat="1" ht="18" customHeight="1">
      <c r="B101" s="45"/>
      <c r="C101" s="46"/>
      <c r="D101" s="147" t="s">
        <v>214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201"/>
      <c r="U101" s="202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215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58" t="s">
        <v>160</v>
      </c>
      <c r="D103" s="159"/>
      <c r="E103" s="159"/>
      <c r="F103" s="159"/>
      <c r="G103" s="159"/>
      <c r="H103" s="159"/>
      <c r="I103" s="159"/>
      <c r="J103" s="159"/>
      <c r="K103" s="159"/>
      <c r="L103" s="160">
        <f>ROUND(SUM(N90+N95),1)</f>
        <v>0</v>
      </c>
      <c r="M103" s="160"/>
      <c r="N103" s="160"/>
      <c r="O103" s="160"/>
      <c r="P103" s="160"/>
      <c r="Q103" s="160"/>
      <c r="R103" s="47"/>
      <c r="T103" s="179"/>
      <c r="U103" s="179"/>
    </row>
    <row r="104" s="1" customFormat="1" ht="6.96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/>
      <c r="T104" s="179"/>
      <c r="U104" s="179"/>
    </row>
    <row r="108" s="1" customFormat="1" ht="6.96" customHeight="1"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="1" customFormat="1" ht="36.96" customHeight="1">
      <c r="B109" s="45"/>
      <c r="C109" s="26" t="s">
        <v>216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6.96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30" customHeight="1">
      <c r="B111" s="45"/>
      <c r="C111" s="37" t="s">
        <v>19</v>
      </c>
      <c r="D111" s="46"/>
      <c r="E111" s="46"/>
      <c r="F111" s="163" t="str">
        <f>F6</f>
        <v>Stavební úpravy porodny krav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6"/>
      <c r="R111" s="47"/>
    </row>
    <row r="112" ht="30" customHeight="1">
      <c r="B112" s="25"/>
      <c r="C112" s="37" t="s">
        <v>168</v>
      </c>
      <c r="D112" s="30"/>
      <c r="E112" s="30"/>
      <c r="F112" s="163" t="s">
        <v>1750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ht="30" customHeight="1">
      <c r="B113" s="25"/>
      <c r="C113" s="37" t="s">
        <v>170</v>
      </c>
      <c r="D113" s="30"/>
      <c r="E113" s="30"/>
      <c r="F113" s="163" t="s">
        <v>171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827</v>
      </c>
      <c r="D114" s="46"/>
      <c r="E114" s="46"/>
      <c r="F114" s="86" t="str">
        <f>F9</f>
        <v>02.1 - SO 02 Hromosvod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F11</f>
        <v>Košetice</v>
      </c>
      <c r="G116" s="46"/>
      <c r="H116" s="46"/>
      <c r="I116" s="46"/>
      <c r="J116" s="46"/>
      <c r="K116" s="37" t="s">
        <v>26</v>
      </c>
      <c r="L116" s="46"/>
      <c r="M116" s="89" t="str">
        <f>IF(O11="","",O11)</f>
        <v>8. 2. 2019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E14</f>
        <v>Agropodnik Košetice,a.s.</v>
      </c>
      <c r="G118" s="46"/>
      <c r="H118" s="46"/>
      <c r="I118" s="46"/>
      <c r="J118" s="46"/>
      <c r="K118" s="37" t="s">
        <v>36</v>
      </c>
      <c r="L118" s="46"/>
      <c r="M118" s="32" t="str">
        <f>E20</f>
        <v>Farmtec a.s.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34</v>
      </c>
      <c r="D119" s="46"/>
      <c r="E119" s="46"/>
      <c r="F119" s="32" t="str">
        <f>IF(E17="","",E17)</f>
        <v>Vyplň údaj</v>
      </c>
      <c r="G119" s="46"/>
      <c r="H119" s="46"/>
      <c r="I119" s="46"/>
      <c r="J119" s="46"/>
      <c r="K119" s="37" t="s">
        <v>40</v>
      </c>
      <c r="L119" s="46"/>
      <c r="M119" s="32" t="str">
        <f>E23</f>
        <v xml:space="preserve"> 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217</v>
      </c>
      <c r="D121" s="205" t="s">
        <v>218</v>
      </c>
      <c r="E121" s="205" t="s">
        <v>64</v>
      </c>
      <c r="F121" s="205" t="s">
        <v>219</v>
      </c>
      <c r="G121" s="205"/>
      <c r="H121" s="205"/>
      <c r="I121" s="205"/>
      <c r="J121" s="205" t="s">
        <v>220</v>
      </c>
      <c r="K121" s="205" t="s">
        <v>221</v>
      </c>
      <c r="L121" s="205" t="s">
        <v>222</v>
      </c>
      <c r="M121" s="205"/>
      <c r="N121" s="205" t="s">
        <v>177</v>
      </c>
      <c r="O121" s="205"/>
      <c r="P121" s="205"/>
      <c r="Q121" s="206"/>
      <c r="R121" s="207"/>
      <c r="T121" s="105" t="s">
        <v>223</v>
      </c>
      <c r="U121" s="106" t="s">
        <v>46</v>
      </c>
      <c r="V121" s="106" t="s">
        <v>224</v>
      </c>
      <c r="W121" s="106" t="s">
        <v>225</v>
      </c>
      <c r="X121" s="106" t="s">
        <v>226</v>
      </c>
      <c r="Y121" s="106" t="s">
        <v>227</v>
      </c>
      <c r="Z121" s="106" t="s">
        <v>228</v>
      </c>
      <c r="AA121" s="107" t="s">
        <v>229</v>
      </c>
    </row>
    <row r="122" s="1" customFormat="1" ht="29.28" customHeight="1">
      <c r="B122" s="45"/>
      <c r="C122" s="109" t="s">
        <v>174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W123+W150</f>
        <v>0</v>
      </c>
      <c r="X122" s="66"/>
      <c r="Y122" s="210">
        <f>Y123+Y150</f>
        <v>0.31548499999999996</v>
      </c>
      <c r="Z122" s="66"/>
      <c r="AA122" s="211">
        <f>AA123+AA150</f>
        <v>0</v>
      </c>
      <c r="AT122" s="21" t="s">
        <v>81</v>
      </c>
      <c r="AU122" s="21" t="s">
        <v>179</v>
      </c>
      <c r="BK122" s="212">
        <f>BK123+BK150</f>
        <v>0</v>
      </c>
    </row>
    <row r="123" s="10" customFormat="1" ht="37.44001" customHeight="1">
      <c r="B123" s="213"/>
      <c r="C123" s="214"/>
      <c r="D123" s="215" t="s">
        <v>191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W124+W145</f>
        <v>0</v>
      </c>
      <c r="X123" s="214"/>
      <c r="Y123" s="219">
        <f>Y124+Y145</f>
        <v>0.31548499999999996</v>
      </c>
      <c r="Z123" s="214"/>
      <c r="AA123" s="220">
        <f>AA124+AA145</f>
        <v>0</v>
      </c>
      <c r="AR123" s="221" t="s">
        <v>93</v>
      </c>
      <c r="AT123" s="222" t="s">
        <v>81</v>
      </c>
      <c r="AU123" s="222" t="s">
        <v>82</v>
      </c>
      <c r="AY123" s="221" t="s">
        <v>230</v>
      </c>
      <c r="BK123" s="223">
        <f>BK124+BK145</f>
        <v>0</v>
      </c>
    </row>
    <row r="124" s="10" customFormat="1" ht="19.92" customHeight="1">
      <c r="B124" s="213"/>
      <c r="C124" s="214"/>
      <c r="D124" s="224" t="s">
        <v>829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SUM(W125:W144)</f>
        <v>0</v>
      </c>
      <c r="X124" s="214"/>
      <c r="Y124" s="219">
        <f>SUM(Y125:Y144)</f>
        <v>0.31548499999999996</v>
      </c>
      <c r="Z124" s="214"/>
      <c r="AA124" s="220">
        <f>SUM(AA125:AA144)</f>
        <v>0</v>
      </c>
      <c r="AR124" s="221" t="s">
        <v>93</v>
      </c>
      <c r="AT124" s="222" t="s">
        <v>81</v>
      </c>
      <c r="AU124" s="222" t="s">
        <v>89</v>
      </c>
      <c r="AY124" s="221" t="s">
        <v>230</v>
      </c>
      <c r="BK124" s="223">
        <f>SUM(BK125:BK144)</f>
        <v>0</v>
      </c>
    </row>
    <row r="125" s="1" customFormat="1" ht="38.25" customHeight="1">
      <c r="B125" s="45"/>
      <c r="C125" s="227" t="s">
        <v>89</v>
      </c>
      <c r="D125" s="227" t="s">
        <v>231</v>
      </c>
      <c r="E125" s="228" t="s">
        <v>1010</v>
      </c>
      <c r="F125" s="229" t="s">
        <v>1011</v>
      </c>
      <c r="G125" s="229"/>
      <c r="H125" s="229"/>
      <c r="I125" s="229"/>
      <c r="J125" s="230" t="s">
        <v>330</v>
      </c>
      <c r="K125" s="231">
        <v>150</v>
      </c>
      <c r="L125" s="232">
        <v>0</v>
      </c>
      <c r="M125" s="233"/>
      <c r="N125" s="234">
        <f>ROUND(L125*K125,1)</f>
        <v>0</v>
      </c>
      <c r="O125" s="234"/>
      <c r="P125" s="234"/>
      <c r="Q125" s="234"/>
      <c r="R125" s="47"/>
      <c r="T125" s="235" t="s">
        <v>22</v>
      </c>
      <c r="U125" s="55" t="s">
        <v>50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290</v>
      </c>
      <c r="AT125" s="21" t="s">
        <v>231</v>
      </c>
      <c r="AU125" s="21" t="s">
        <v>93</v>
      </c>
      <c r="AY125" s="21" t="s">
        <v>230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102</v>
      </c>
      <c r="BK125" s="152">
        <f>ROUND(L125*K125,1)</f>
        <v>0</v>
      </c>
      <c r="BL125" s="21" t="s">
        <v>290</v>
      </c>
      <c r="BM125" s="21" t="s">
        <v>1982</v>
      </c>
    </row>
    <row r="126" s="1" customFormat="1" ht="16.5" customHeight="1">
      <c r="B126" s="45"/>
      <c r="C126" s="240" t="s">
        <v>93</v>
      </c>
      <c r="D126" s="240" t="s">
        <v>337</v>
      </c>
      <c r="E126" s="241" t="s">
        <v>1013</v>
      </c>
      <c r="F126" s="242" t="s">
        <v>1014</v>
      </c>
      <c r="G126" s="242"/>
      <c r="H126" s="242"/>
      <c r="I126" s="242"/>
      <c r="J126" s="243" t="s">
        <v>551</v>
      </c>
      <c r="K126" s="244">
        <v>150</v>
      </c>
      <c r="L126" s="245">
        <v>0</v>
      </c>
      <c r="M126" s="246"/>
      <c r="N126" s="247">
        <f>ROUND(L126*K126,1)</f>
        <v>0</v>
      </c>
      <c r="O126" s="234"/>
      <c r="P126" s="234"/>
      <c r="Q126" s="234"/>
      <c r="R126" s="47"/>
      <c r="T126" s="235" t="s">
        <v>22</v>
      </c>
      <c r="U126" s="55" t="s">
        <v>50</v>
      </c>
      <c r="V126" s="46"/>
      <c r="W126" s="236">
        <f>V126*K126</f>
        <v>0</v>
      </c>
      <c r="X126" s="236">
        <v>0.001</v>
      </c>
      <c r="Y126" s="236">
        <f>X126*K126</f>
        <v>0.14999999999999999</v>
      </c>
      <c r="Z126" s="236">
        <v>0</v>
      </c>
      <c r="AA126" s="237">
        <f>Z126*K126</f>
        <v>0</v>
      </c>
      <c r="AR126" s="21" t="s">
        <v>357</v>
      </c>
      <c r="AT126" s="21" t="s">
        <v>337</v>
      </c>
      <c r="AU126" s="21" t="s">
        <v>93</v>
      </c>
      <c r="AY126" s="21" t="s">
        <v>230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102</v>
      </c>
      <c r="BK126" s="152">
        <f>ROUND(L126*K126,1)</f>
        <v>0</v>
      </c>
      <c r="BL126" s="21" t="s">
        <v>290</v>
      </c>
      <c r="BM126" s="21" t="s">
        <v>1983</v>
      </c>
    </row>
    <row r="127" s="1" customFormat="1" ht="25.5" customHeight="1">
      <c r="B127" s="45"/>
      <c r="C127" s="227" t="s">
        <v>97</v>
      </c>
      <c r="D127" s="227" t="s">
        <v>231</v>
      </c>
      <c r="E127" s="228" t="s">
        <v>1016</v>
      </c>
      <c r="F127" s="229" t="s">
        <v>1017</v>
      </c>
      <c r="G127" s="229"/>
      <c r="H127" s="229"/>
      <c r="I127" s="229"/>
      <c r="J127" s="230" t="s">
        <v>330</v>
      </c>
      <c r="K127" s="231">
        <v>50</v>
      </c>
      <c r="L127" s="232">
        <v>0</v>
      </c>
      <c r="M127" s="233"/>
      <c r="N127" s="234">
        <f>ROUND(L127*K127,1)</f>
        <v>0</v>
      </c>
      <c r="O127" s="234"/>
      <c r="P127" s="234"/>
      <c r="Q127" s="234"/>
      <c r="R127" s="47"/>
      <c r="T127" s="235" t="s">
        <v>22</v>
      </c>
      <c r="U127" s="55" t="s">
        <v>50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290</v>
      </c>
      <c r="AT127" s="21" t="s">
        <v>231</v>
      </c>
      <c r="AU127" s="21" t="s">
        <v>93</v>
      </c>
      <c r="AY127" s="21" t="s">
        <v>230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102</v>
      </c>
      <c r="BK127" s="152">
        <f>ROUND(L127*K127,1)</f>
        <v>0</v>
      </c>
      <c r="BL127" s="21" t="s">
        <v>290</v>
      </c>
      <c r="BM127" s="21" t="s">
        <v>1984</v>
      </c>
    </row>
    <row r="128" s="1" customFormat="1" ht="16.5" customHeight="1">
      <c r="B128" s="45"/>
      <c r="C128" s="240" t="s">
        <v>102</v>
      </c>
      <c r="D128" s="240" t="s">
        <v>337</v>
      </c>
      <c r="E128" s="241" t="s">
        <v>1019</v>
      </c>
      <c r="F128" s="242" t="s">
        <v>1020</v>
      </c>
      <c r="G128" s="242"/>
      <c r="H128" s="242"/>
      <c r="I128" s="242"/>
      <c r="J128" s="243" t="s">
        <v>551</v>
      </c>
      <c r="K128" s="244">
        <v>31</v>
      </c>
      <c r="L128" s="245">
        <v>0</v>
      </c>
      <c r="M128" s="246"/>
      <c r="N128" s="247">
        <f>ROUND(L128*K128,1)</f>
        <v>0</v>
      </c>
      <c r="O128" s="234"/>
      <c r="P128" s="234"/>
      <c r="Q128" s="234"/>
      <c r="R128" s="47"/>
      <c r="T128" s="235" t="s">
        <v>22</v>
      </c>
      <c r="U128" s="55" t="s">
        <v>50</v>
      </c>
      <c r="V128" s="46"/>
      <c r="W128" s="236">
        <f>V128*K128</f>
        <v>0</v>
      </c>
      <c r="X128" s="236">
        <v>0.001</v>
      </c>
      <c r="Y128" s="236">
        <f>X128*K128</f>
        <v>0.031</v>
      </c>
      <c r="Z128" s="236">
        <v>0</v>
      </c>
      <c r="AA128" s="237">
        <f>Z128*K128</f>
        <v>0</v>
      </c>
      <c r="AR128" s="21" t="s">
        <v>357</v>
      </c>
      <c r="AT128" s="21" t="s">
        <v>337</v>
      </c>
      <c r="AU128" s="21" t="s">
        <v>93</v>
      </c>
      <c r="AY128" s="21" t="s">
        <v>230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102</v>
      </c>
      <c r="BK128" s="152">
        <f>ROUND(L128*K128,1)</f>
        <v>0</v>
      </c>
      <c r="BL128" s="21" t="s">
        <v>290</v>
      </c>
      <c r="BM128" s="21" t="s">
        <v>1985</v>
      </c>
    </row>
    <row r="129" s="1" customFormat="1" ht="25.5" customHeight="1">
      <c r="B129" s="45"/>
      <c r="C129" s="227" t="s">
        <v>109</v>
      </c>
      <c r="D129" s="227" t="s">
        <v>231</v>
      </c>
      <c r="E129" s="228" t="s">
        <v>1022</v>
      </c>
      <c r="F129" s="229" t="s">
        <v>1023</v>
      </c>
      <c r="G129" s="229"/>
      <c r="H129" s="229"/>
      <c r="I129" s="229"/>
      <c r="J129" s="230" t="s">
        <v>330</v>
      </c>
      <c r="K129" s="231">
        <v>115</v>
      </c>
      <c r="L129" s="232">
        <v>0</v>
      </c>
      <c r="M129" s="233"/>
      <c r="N129" s="234">
        <f>ROUND(L129*K129,1)</f>
        <v>0</v>
      </c>
      <c r="O129" s="234"/>
      <c r="P129" s="234"/>
      <c r="Q129" s="234"/>
      <c r="R129" s="47"/>
      <c r="T129" s="235" t="s">
        <v>22</v>
      </c>
      <c r="U129" s="55" t="s">
        <v>50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290</v>
      </c>
      <c r="AT129" s="21" t="s">
        <v>231</v>
      </c>
      <c r="AU129" s="21" t="s">
        <v>93</v>
      </c>
      <c r="AY129" s="21" t="s">
        <v>230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102</v>
      </c>
      <c r="BK129" s="152">
        <f>ROUND(L129*K129,1)</f>
        <v>0</v>
      </c>
      <c r="BL129" s="21" t="s">
        <v>290</v>
      </c>
      <c r="BM129" s="21" t="s">
        <v>1986</v>
      </c>
    </row>
    <row r="130" s="1" customFormat="1" ht="16.5" customHeight="1">
      <c r="B130" s="45"/>
      <c r="C130" s="240" t="s">
        <v>250</v>
      </c>
      <c r="D130" s="240" t="s">
        <v>337</v>
      </c>
      <c r="E130" s="241" t="s">
        <v>1025</v>
      </c>
      <c r="F130" s="242" t="s">
        <v>1026</v>
      </c>
      <c r="G130" s="242"/>
      <c r="H130" s="242"/>
      <c r="I130" s="242"/>
      <c r="J130" s="243" t="s">
        <v>551</v>
      </c>
      <c r="K130" s="244">
        <v>15.525</v>
      </c>
      <c r="L130" s="245">
        <v>0</v>
      </c>
      <c r="M130" s="246"/>
      <c r="N130" s="247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0.001</v>
      </c>
      <c r="Y130" s="236">
        <f>X130*K130</f>
        <v>0.015525000000000001</v>
      </c>
      <c r="Z130" s="236">
        <v>0</v>
      </c>
      <c r="AA130" s="237">
        <f>Z130*K130</f>
        <v>0</v>
      </c>
      <c r="AR130" s="21" t="s">
        <v>357</v>
      </c>
      <c r="AT130" s="21" t="s">
        <v>337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290</v>
      </c>
      <c r="BM130" s="21" t="s">
        <v>1987</v>
      </c>
    </row>
    <row r="131" s="1" customFormat="1" ht="25.5" customHeight="1">
      <c r="B131" s="45"/>
      <c r="C131" s="240" t="s">
        <v>254</v>
      </c>
      <c r="D131" s="240" t="s">
        <v>337</v>
      </c>
      <c r="E131" s="241" t="s">
        <v>1028</v>
      </c>
      <c r="F131" s="242" t="s">
        <v>1029</v>
      </c>
      <c r="G131" s="242"/>
      <c r="H131" s="242"/>
      <c r="I131" s="242"/>
      <c r="J131" s="243" t="s">
        <v>481</v>
      </c>
      <c r="K131" s="244">
        <v>103</v>
      </c>
      <c r="L131" s="245">
        <v>0</v>
      </c>
      <c r="M131" s="246"/>
      <c r="N131" s="247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0.00021000000000000001</v>
      </c>
      <c r="Y131" s="236">
        <f>X131*K131</f>
        <v>0.02163</v>
      </c>
      <c r="Z131" s="236">
        <v>0</v>
      </c>
      <c r="AA131" s="237">
        <f>Z131*K131</f>
        <v>0</v>
      </c>
      <c r="AR131" s="21" t="s">
        <v>357</v>
      </c>
      <c r="AT131" s="21" t="s">
        <v>337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290</v>
      </c>
      <c r="BM131" s="21" t="s">
        <v>1988</v>
      </c>
    </row>
    <row r="132" s="1" customFormat="1" ht="16.5" customHeight="1">
      <c r="B132" s="45"/>
      <c r="C132" s="227" t="s">
        <v>258</v>
      </c>
      <c r="D132" s="227" t="s">
        <v>231</v>
      </c>
      <c r="E132" s="228" t="s">
        <v>1040</v>
      </c>
      <c r="F132" s="229" t="s">
        <v>1041</v>
      </c>
      <c r="G132" s="229"/>
      <c r="H132" s="229"/>
      <c r="I132" s="229"/>
      <c r="J132" s="230" t="s">
        <v>481</v>
      </c>
      <c r="K132" s="231">
        <v>224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290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290</v>
      </c>
      <c r="BM132" s="21" t="s">
        <v>1989</v>
      </c>
    </row>
    <row r="133" s="1" customFormat="1" ht="16.5" customHeight="1">
      <c r="B133" s="45"/>
      <c r="C133" s="240" t="s">
        <v>262</v>
      </c>
      <c r="D133" s="240" t="s">
        <v>337</v>
      </c>
      <c r="E133" s="241" t="s">
        <v>1043</v>
      </c>
      <c r="F133" s="242" t="s">
        <v>1044</v>
      </c>
      <c r="G133" s="242"/>
      <c r="H133" s="242"/>
      <c r="I133" s="242"/>
      <c r="J133" s="243" t="s">
        <v>481</v>
      </c>
      <c r="K133" s="244">
        <v>45</v>
      </c>
      <c r="L133" s="245">
        <v>0</v>
      </c>
      <c r="M133" s="246"/>
      <c r="N133" s="247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0.00023000000000000001</v>
      </c>
      <c r="Y133" s="236">
        <f>X133*K133</f>
        <v>0.01035</v>
      </c>
      <c r="Z133" s="236">
        <v>0</v>
      </c>
      <c r="AA133" s="237">
        <f>Z133*K133</f>
        <v>0</v>
      </c>
      <c r="AR133" s="21" t="s">
        <v>357</v>
      </c>
      <c r="AT133" s="21" t="s">
        <v>337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290</v>
      </c>
      <c r="BM133" s="21" t="s">
        <v>1990</v>
      </c>
    </row>
    <row r="134" s="1" customFormat="1" ht="25.5" customHeight="1">
      <c r="B134" s="45"/>
      <c r="C134" s="240" t="s">
        <v>266</v>
      </c>
      <c r="D134" s="240" t="s">
        <v>337</v>
      </c>
      <c r="E134" s="241" t="s">
        <v>1046</v>
      </c>
      <c r="F134" s="242" t="s">
        <v>1047</v>
      </c>
      <c r="G134" s="242"/>
      <c r="H134" s="242"/>
      <c r="I134" s="242"/>
      <c r="J134" s="243" t="s">
        <v>481</v>
      </c>
      <c r="K134" s="244">
        <v>120</v>
      </c>
      <c r="L134" s="245">
        <v>0</v>
      </c>
      <c r="M134" s="246"/>
      <c r="N134" s="247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0.00016000000000000001</v>
      </c>
      <c r="Y134" s="236">
        <f>X134*K134</f>
        <v>0.019200000000000002</v>
      </c>
      <c r="Z134" s="236">
        <v>0</v>
      </c>
      <c r="AA134" s="237">
        <f>Z134*K134</f>
        <v>0</v>
      </c>
      <c r="AR134" s="21" t="s">
        <v>357</v>
      </c>
      <c r="AT134" s="21" t="s">
        <v>337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290</v>
      </c>
      <c r="BM134" s="21" t="s">
        <v>1991</v>
      </c>
    </row>
    <row r="135" s="1" customFormat="1" ht="25.5" customHeight="1">
      <c r="B135" s="45"/>
      <c r="C135" s="240" t="s">
        <v>270</v>
      </c>
      <c r="D135" s="240" t="s">
        <v>337</v>
      </c>
      <c r="E135" s="241" t="s">
        <v>1049</v>
      </c>
      <c r="F135" s="242" t="s">
        <v>1050</v>
      </c>
      <c r="G135" s="242"/>
      <c r="H135" s="242"/>
      <c r="I135" s="242"/>
      <c r="J135" s="243" t="s">
        <v>481</v>
      </c>
      <c r="K135" s="244">
        <v>4</v>
      </c>
      <c r="L135" s="245">
        <v>0</v>
      </c>
      <c r="M135" s="246"/>
      <c r="N135" s="247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0.00012999999999999999</v>
      </c>
      <c r="Y135" s="236">
        <f>X135*K135</f>
        <v>0.00051999999999999995</v>
      </c>
      <c r="Z135" s="236">
        <v>0</v>
      </c>
      <c r="AA135" s="237">
        <f>Z135*K135</f>
        <v>0</v>
      </c>
      <c r="AR135" s="21" t="s">
        <v>357</v>
      </c>
      <c r="AT135" s="21" t="s">
        <v>337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290</v>
      </c>
      <c r="BM135" s="21" t="s">
        <v>1992</v>
      </c>
    </row>
    <row r="136" s="1" customFormat="1" ht="16.5" customHeight="1">
      <c r="B136" s="45"/>
      <c r="C136" s="240" t="s">
        <v>274</v>
      </c>
      <c r="D136" s="240" t="s">
        <v>337</v>
      </c>
      <c r="E136" s="241" t="s">
        <v>1052</v>
      </c>
      <c r="F136" s="242" t="s">
        <v>1053</v>
      </c>
      <c r="G136" s="242"/>
      <c r="H136" s="242"/>
      <c r="I136" s="242"/>
      <c r="J136" s="243" t="s">
        <v>481</v>
      </c>
      <c r="K136" s="244">
        <v>4</v>
      </c>
      <c r="L136" s="245">
        <v>0</v>
      </c>
      <c r="M136" s="246"/>
      <c r="N136" s="247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8.0000000000000007E-05</v>
      </c>
      <c r="Y136" s="236">
        <f>X136*K136</f>
        <v>0.00032000000000000003</v>
      </c>
      <c r="Z136" s="236">
        <v>0</v>
      </c>
      <c r="AA136" s="237">
        <f>Z136*K136</f>
        <v>0</v>
      </c>
      <c r="AR136" s="21" t="s">
        <v>357</v>
      </c>
      <c r="AT136" s="21" t="s">
        <v>337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290</v>
      </c>
      <c r="BM136" s="21" t="s">
        <v>1993</v>
      </c>
    </row>
    <row r="137" s="1" customFormat="1" ht="38.25" customHeight="1">
      <c r="B137" s="45"/>
      <c r="C137" s="240" t="s">
        <v>278</v>
      </c>
      <c r="D137" s="240" t="s">
        <v>337</v>
      </c>
      <c r="E137" s="241" t="s">
        <v>1055</v>
      </c>
      <c r="F137" s="242" t="s">
        <v>1056</v>
      </c>
      <c r="G137" s="242"/>
      <c r="H137" s="242"/>
      <c r="I137" s="242"/>
      <c r="J137" s="243" t="s">
        <v>481</v>
      </c>
      <c r="K137" s="244">
        <v>45</v>
      </c>
      <c r="L137" s="245">
        <v>0</v>
      </c>
      <c r="M137" s="246"/>
      <c r="N137" s="247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0.00069999999999999999</v>
      </c>
      <c r="Y137" s="236">
        <f>X137*K137</f>
        <v>0.0315</v>
      </c>
      <c r="Z137" s="236">
        <v>0</v>
      </c>
      <c r="AA137" s="237">
        <f>Z137*K137</f>
        <v>0</v>
      </c>
      <c r="AR137" s="21" t="s">
        <v>357</v>
      </c>
      <c r="AT137" s="21" t="s">
        <v>337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290</v>
      </c>
      <c r="BM137" s="21" t="s">
        <v>1994</v>
      </c>
    </row>
    <row r="138" s="1" customFormat="1" ht="25.5" customHeight="1">
      <c r="B138" s="45"/>
      <c r="C138" s="240" t="s">
        <v>282</v>
      </c>
      <c r="D138" s="240" t="s">
        <v>337</v>
      </c>
      <c r="E138" s="241" t="s">
        <v>1058</v>
      </c>
      <c r="F138" s="242" t="s">
        <v>1059</v>
      </c>
      <c r="G138" s="242"/>
      <c r="H138" s="242"/>
      <c r="I138" s="242"/>
      <c r="J138" s="243" t="s">
        <v>481</v>
      </c>
      <c r="K138" s="244">
        <v>6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0.00020000000000000001</v>
      </c>
      <c r="Y138" s="236">
        <f>X138*K138</f>
        <v>0.0012000000000000001</v>
      </c>
      <c r="Z138" s="236">
        <v>0</v>
      </c>
      <c r="AA138" s="237">
        <f>Z138*K138</f>
        <v>0</v>
      </c>
      <c r="AR138" s="21" t="s">
        <v>736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736</v>
      </c>
      <c r="BM138" s="21" t="s">
        <v>1995</v>
      </c>
    </row>
    <row r="139" s="1" customFormat="1" ht="16.5" customHeight="1">
      <c r="B139" s="45"/>
      <c r="C139" s="227" t="s">
        <v>11</v>
      </c>
      <c r="D139" s="227" t="s">
        <v>231</v>
      </c>
      <c r="E139" s="228" t="s">
        <v>1061</v>
      </c>
      <c r="F139" s="229" t="s">
        <v>1062</v>
      </c>
      <c r="G139" s="229"/>
      <c r="H139" s="229"/>
      <c r="I139" s="229"/>
      <c r="J139" s="230" t="s">
        <v>481</v>
      </c>
      <c r="K139" s="231">
        <v>20</v>
      </c>
      <c r="L139" s="232">
        <v>0</v>
      </c>
      <c r="M139" s="233"/>
      <c r="N139" s="234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290</v>
      </c>
      <c r="AT139" s="21" t="s">
        <v>231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290</v>
      </c>
      <c r="BM139" s="21" t="s">
        <v>1996</v>
      </c>
    </row>
    <row r="140" s="1" customFormat="1" ht="25.5" customHeight="1">
      <c r="B140" s="45"/>
      <c r="C140" s="240" t="s">
        <v>290</v>
      </c>
      <c r="D140" s="240" t="s">
        <v>337</v>
      </c>
      <c r="E140" s="241" t="s">
        <v>1064</v>
      </c>
      <c r="F140" s="242" t="s">
        <v>1065</v>
      </c>
      <c r="G140" s="242"/>
      <c r="H140" s="242"/>
      <c r="I140" s="242"/>
      <c r="J140" s="243" t="s">
        <v>481</v>
      </c>
      <c r="K140" s="244">
        <v>20</v>
      </c>
      <c r="L140" s="245">
        <v>0</v>
      </c>
      <c r="M140" s="246"/>
      <c r="N140" s="247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0.00025999999999999998</v>
      </c>
      <c r="Y140" s="236">
        <f>X140*K140</f>
        <v>0.0051999999999999998</v>
      </c>
      <c r="Z140" s="236">
        <v>0</v>
      </c>
      <c r="AA140" s="237">
        <f>Z140*K140</f>
        <v>0</v>
      </c>
      <c r="AR140" s="21" t="s">
        <v>357</v>
      </c>
      <c r="AT140" s="21" t="s">
        <v>337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290</v>
      </c>
      <c r="BM140" s="21" t="s">
        <v>1997</v>
      </c>
    </row>
    <row r="141" s="1" customFormat="1" ht="25.5" customHeight="1">
      <c r="B141" s="45"/>
      <c r="C141" s="227" t="s">
        <v>294</v>
      </c>
      <c r="D141" s="227" t="s">
        <v>231</v>
      </c>
      <c r="E141" s="228" t="s">
        <v>1031</v>
      </c>
      <c r="F141" s="229" t="s">
        <v>1032</v>
      </c>
      <c r="G141" s="229"/>
      <c r="H141" s="229"/>
      <c r="I141" s="229"/>
      <c r="J141" s="230" t="s">
        <v>481</v>
      </c>
      <c r="K141" s="231">
        <v>6</v>
      </c>
      <c r="L141" s="232">
        <v>0</v>
      </c>
      <c r="M141" s="233"/>
      <c r="N141" s="234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290</v>
      </c>
      <c r="AT141" s="21" t="s">
        <v>231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290</v>
      </c>
      <c r="BM141" s="21" t="s">
        <v>1998</v>
      </c>
    </row>
    <row r="142" s="1" customFormat="1" ht="25.5" customHeight="1">
      <c r="B142" s="45"/>
      <c r="C142" s="240" t="s">
        <v>298</v>
      </c>
      <c r="D142" s="240" t="s">
        <v>337</v>
      </c>
      <c r="E142" s="241" t="s">
        <v>1034</v>
      </c>
      <c r="F142" s="242" t="s">
        <v>1035</v>
      </c>
      <c r="G142" s="242"/>
      <c r="H142" s="242"/>
      <c r="I142" s="242"/>
      <c r="J142" s="243" t="s">
        <v>481</v>
      </c>
      <c r="K142" s="244">
        <v>6</v>
      </c>
      <c r="L142" s="245">
        <v>0</v>
      </c>
      <c r="M142" s="246"/>
      <c r="N142" s="247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0.0041999999999999997</v>
      </c>
      <c r="Y142" s="236">
        <f>X142*K142</f>
        <v>0.0252</v>
      </c>
      <c r="Z142" s="236">
        <v>0</v>
      </c>
      <c r="AA142" s="237">
        <f>Z142*K142</f>
        <v>0</v>
      </c>
      <c r="AR142" s="21" t="s">
        <v>357</v>
      </c>
      <c r="AT142" s="21" t="s">
        <v>337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290</v>
      </c>
      <c r="BM142" s="21" t="s">
        <v>1999</v>
      </c>
    </row>
    <row r="143" s="1" customFormat="1" ht="16.5" customHeight="1">
      <c r="B143" s="45"/>
      <c r="C143" s="240" t="s">
        <v>302</v>
      </c>
      <c r="D143" s="240" t="s">
        <v>337</v>
      </c>
      <c r="E143" s="241" t="s">
        <v>1037</v>
      </c>
      <c r="F143" s="242" t="s">
        <v>1038</v>
      </c>
      <c r="G143" s="242"/>
      <c r="H143" s="242"/>
      <c r="I143" s="242"/>
      <c r="J143" s="243" t="s">
        <v>481</v>
      </c>
      <c r="K143" s="244">
        <v>12</v>
      </c>
      <c r="L143" s="245">
        <v>0</v>
      </c>
      <c r="M143" s="246"/>
      <c r="N143" s="247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0.00032000000000000003</v>
      </c>
      <c r="Y143" s="236">
        <f>X143*K143</f>
        <v>0.0038400000000000005</v>
      </c>
      <c r="Z143" s="236">
        <v>0</v>
      </c>
      <c r="AA143" s="237">
        <f>Z143*K143</f>
        <v>0</v>
      </c>
      <c r="AR143" s="21" t="s">
        <v>357</v>
      </c>
      <c r="AT143" s="21" t="s">
        <v>337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290</v>
      </c>
      <c r="BM143" s="21" t="s">
        <v>2000</v>
      </c>
    </row>
    <row r="144" s="1" customFormat="1" ht="38.25" customHeight="1">
      <c r="B144" s="45"/>
      <c r="C144" s="227" t="s">
        <v>307</v>
      </c>
      <c r="D144" s="227" t="s">
        <v>231</v>
      </c>
      <c r="E144" s="228" t="s">
        <v>1067</v>
      </c>
      <c r="F144" s="229" t="s">
        <v>1068</v>
      </c>
      <c r="G144" s="229"/>
      <c r="H144" s="229"/>
      <c r="I144" s="229"/>
      <c r="J144" s="230" t="s">
        <v>242</v>
      </c>
      <c r="K144" s="231">
        <v>6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290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290</v>
      </c>
      <c r="BM144" s="21" t="s">
        <v>2001</v>
      </c>
    </row>
    <row r="145" s="10" customFormat="1" ht="29.88" customHeight="1">
      <c r="B145" s="213"/>
      <c r="C145" s="214"/>
      <c r="D145" s="224" t="s">
        <v>830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38">
        <f>BK145</f>
        <v>0</v>
      </c>
      <c r="O145" s="239"/>
      <c r="P145" s="239"/>
      <c r="Q145" s="239"/>
      <c r="R145" s="217"/>
      <c r="T145" s="218"/>
      <c r="U145" s="214"/>
      <c r="V145" s="214"/>
      <c r="W145" s="219">
        <f>SUM(W146:W149)</f>
        <v>0</v>
      </c>
      <c r="X145" s="214"/>
      <c r="Y145" s="219">
        <f>SUM(Y146:Y149)</f>
        <v>0</v>
      </c>
      <c r="Z145" s="214"/>
      <c r="AA145" s="220">
        <f>SUM(AA146:AA149)</f>
        <v>0</v>
      </c>
      <c r="AR145" s="221" t="s">
        <v>93</v>
      </c>
      <c r="AT145" s="222" t="s">
        <v>81</v>
      </c>
      <c r="AU145" s="222" t="s">
        <v>89</v>
      </c>
      <c r="AY145" s="221" t="s">
        <v>230</v>
      </c>
      <c r="BK145" s="223">
        <f>SUM(BK146:BK149)</f>
        <v>0</v>
      </c>
    </row>
    <row r="146" s="1" customFormat="1" ht="25.5" customHeight="1">
      <c r="B146" s="45"/>
      <c r="C146" s="227" t="s">
        <v>10</v>
      </c>
      <c r="D146" s="227" t="s">
        <v>231</v>
      </c>
      <c r="E146" s="228" t="s">
        <v>996</v>
      </c>
      <c r="F146" s="229" t="s">
        <v>997</v>
      </c>
      <c r="G146" s="229"/>
      <c r="H146" s="229"/>
      <c r="I146" s="229"/>
      <c r="J146" s="230" t="s">
        <v>234</v>
      </c>
      <c r="K146" s="231">
        <v>4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290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290</v>
      </c>
      <c r="BM146" s="21" t="s">
        <v>2002</v>
      </c>
    </row>
    <row r="147" s="1" customFormat="1" ht="16.5" customHeight="1">
      <c r="B147" s="45"/>
      <c r="C147" s="240" t="s">
        <v>314</v>
      </c>
      <c r="D147" s="240" t="s">
        <v>337</v>
      </c>
      <c r="E147" s="241" t="s">
        <v>999</v>
      </c>
      <c r="F147" s="242" t="s">
        <v>1000</v>
      </c>
      <c r="G147" s="242"/>
      <c r="H147" s="242"/>
      <c r="I147" s="242"/>
      <c r="J147" s="243" t="s">
        <v>1001</v>
      </c>
      <c r="K147" s="250">
        <v>0</v>
      </c>
      <c r="L147" s="245">
        <v>0</v>
      </c>
      <c r="M147" s="246"/>
      <c r="N147" s="247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357</v>
      </c>
      <c r="AT147" s="21" t="s">
        <v>337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290</v>
      </c>
      <c r="BM147" s="21" t="s">
        <v>2003</v>
      </c>
    </row>
    <row r="148" s="1" customFormat="1" ht="16.5" customHeight="1">
      <c r="B148" s="45"/>
      <c r="C148" s="227" t="s">
        <v>318</v>
      </c>
      <c r="D148" s="227" t="s">
        <v>231</v>
      </c>
      <c r="E148" s="228" t="s">
        <v>1003</v>
      </c>
      <c r="F148" s="229" t="s">
        <v>1004</v>
      </c>
      <c r="G148" s="229"/>
      <c r="H148" s="229"/>
      <c r="I148" s="229"/>
      <c r="J148" s="230" t="s">
        <v>481</v>
      </c>
      <c r="K148" s="231">
        <v>1</v>
      </c>
      <c r="L148" s="232">
        <v>0</v>
      </c>
      <c r="M148" s="233"/>
      <c r="N148" s="234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290</v>
      </c>
      <c r="AT148" s="21" t="s">
        <v>231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290</v>
      </c>
      <c r="BM148" s="21" t="s">
        <v>2004</v>
      </c>
    </row>
    <row r="149" s="1" customFormat="1" ht="25.5" customHeight="1">
      <c r="B149" s="45"/>
      <c r="C149" s="227" t="s">
        <v>322</v>
      </c>
      <c r="D149" s="227" t="s">
        <v>231</v>
      </c>
      <c r="E149" s="228" t="s">
        <v>1075</v>
      </c>
      <c r="F149" s="229" t="s">
        <v>1076</v>
      </c>
      <c r="G149" s="229"/>
      <c r="H149" s="229"/>
      <c r="I149" s="229"/>
      <c r="J149" s="230" t="s">
        <v>481</v>
      </c>
      <c r="K149" s="231">
        <v>1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290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290</v>
      </c>
      <c r="BM149" s="21" t="s">
        <v>2005</v>
      </c>
    </row>
    <row r="150" s="1" customFormat="1" ht="49.92" customHeight="1">
      <c r="B150" s="45"/>
      <c r="C150" s="46"/>
      <c r="D150" s="215" t="s">
        <v>825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248">
        <f>BK150</f>
        <v>0</v>
      </c>
      <c r="O150" s="249"/>
      <c r="P150" s="249"/>
      <c r="Q150" s="249"/>
      <c r="R150" s="47"/>
      <c r="T150" s="201"/>
      <c r="U150" s="71"/>
      <c r="V150" s="71"/>
      <c r="W150" s="71"/>
      <c r="X150" s="71"/>
      <c r="Y150" s="71"/>
      <c r="Z150" s="71"/>
      <c r="AA150" s="73"/>
      <c r="AT150" s="21" t="s">
        <v>81</v>
      </c>
      <c r="AU150" s="21" t="s">
        <v>82</v>
      </c>
      <c r="AY150" s="21" t="s">
        <v>826</v>
      </c>
      <c r="BK150" s="152">
        <v>0</v>
      </c>
    </row>
    <row r="151" s="1" customFormat="1" ht="6.96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/>
    </row>
  </sheetData>
  <sheetProtection sheet="1" formatColumns="0" formatRows="0" objects="1" scenarios="1" spinCount="10" saltValue="vFZP8QcWyJA4Y8sGC7z/PhdyvHliPOJ1iPOwL5PdpLRhL863VV4vLan4aSozn+aeEBSB0Gi4eTXRspT005oFBg==" hashValue="gv55JSLpQ+ln9Vf/MX0G4qyR4u5Jm8foZRVaQZEogVF6U6mVoxG58kCKy+TvjAh3OsKzgPcyLL3A/oi+q8VOoA==" algorithmName="SHA-512" password="CC35"/>
  <mergeCells count="148">
    <mergeCell ref="F143:I143"/>
    <mergeCell ref="F142:I142"/>
    <mergeCell ref="F144:I144"/>
    <mergeCell ref="F146:I146"/>
    <mergeCell ref="F147:I147"/>
    <mergeCell ref="F148:I148"/>
    <mergeCell ref="F149:I149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D96:H96"/>
    <mergeCell ref="D97:H97"/>
    <mergeCell ref="N96:Q96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4:P114"/>
    <mergeCell ref="F111:P111"/>
    <mergeCell ref="F113:P113"/>
    <mergeCell ref="F112:P112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L143:M143"/>
    <mergeCell ref="L142:M142"/>
    <mergeCell ref="L144:M144"/>
    <mergeCell ref="L146:M146"/>
    <mergeCell ref="L147:M147"/>
    <mergeCell ref="L148:M148"/>
    <mergeCell ref="L149:M149"/>
    <mergeCell ref="N150:Q150"/>
    <mergeCell ref="N149:Q149"/>
    <mergeCell ref="F125:I125"/>
    <mergeCell ref="F126:I126"/>
    <mergeCell ref="L125:M125"/>
    <mergeCell ref="N125:Q125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F127:I127"/>
    <mergeCell ref="F130:I130"/>
    <mergeCell ref="F129:I129"/>
    <mergeCell ref="F128:I128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L127:M127"/>
    <mergeCell ref="L132:M132"/>
    <mergeCell ref="L128:M128"/>
    <mergeCell ref="L129:M129"/>
    <mergeCell ref="L130:M130"/>
    <mergeCell ref="L131:M131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4:Q134"/>
    <mergeCell ref="N137:Q137"/>
    <mergeCell ref="N135:Q135"/>
    <mergeCell ref="N136:Q136"/>
    <mergeCell ref="N138:Q138"/>
    <mergeCell ref="N139:Q139"/>
    <mergeCell ref="N140:Q140"/>
    <mergeCell ref="N141:Q141"/>
    <mergeCell ref="N142:Q142"/>
    <mergeCell ref="N143:Q143"/>
    <mergeCell ref="N144:Q144"/>
    <mergeCell ref="N146:Q146"/>
    <mergeCell ref="N147:Q147"/>
    <mergeCell ref="N148:Q148"/>
    <mergeCell ref="N145:Q145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148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1750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1597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N100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(SUM(BE100:BE107)+SUM(BE127:BE171))</f>
        <v>0</v>
      </c>
      <c r="I34" s="46"/>
      <c r="J34" s="46"/>
      <c r="K34" s="46"/>
      <c r="L34" s="46"/>
      <c r="M34" s="170">
        <f>ROUND((SUM(BE100:BE107)+SUM(BE127:BE171)),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(SUM(BF100:BF107)+SUM(BF127:BF171))</f>
        <v>0</v>
      </c>
      <c r="I35" s="46"/>
      <c r="J35" s="46"/>
      <c r="K35" s="46"/>
      <c r="L35" s="46"/>
      <c r="M35" s="170">
        <f>ROUND((SUM(BF100:BF107)+SUM(BF127:BF171)),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(SUM(BG100:BG107)+SUM(BG127:BG171))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(SUM(BH100:BH107)+SUM(BH127:BH171))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(SUM(BI100:BI107)+SUM(BI127:BI171))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1750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02c - ZTI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N127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N128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1079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N129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1080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N139</f>
        <v>0</v>
      </c>
      <c r="O93" s="132"/>
      <c r="P93" s="132"/>
      <c r="Q93" s="132"/>
      <c r="R93" s="191"/>
      <c r="T93" s="192"/>
      <c r="U93" s="192"/>
    </row>
    <row r="94" s="8" customFormat="1" ht="19.92" customHeight="1">
      <c r="B94" s="190"/>
      <c r="C94" s="132"/>
      <c r="D94" s="147" t="s">
        <v>190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N141</f>
        <v>0</v>
      </c>
      <c r="O94" s="132"/>
      <c r="P94" s="132"/>
      <c r="Q94" s="132"/>
      <c r="R94" s="191"/>
      <c r="T94" s="192"/>
      <c r="U94" s="192"/>
    </row>
    <row r="95" s="7" customFormat="1" ht="24.96" customHeight="1">
      <c r="B95" s="184"/>
      <c r="C95" s="185"/>
      <c r="D95" s="186" t="s">
        <v>191</v>
      </c>
      <c r="E95" s="185"/>
      <c r="F95" s="185"/>
      <c r="G95" s="185"/>
      <c r="H95" s="185"/>
      <c r="I95" s="185"/>
      <c r="J95" s="185"/>
      <c r="K95" s="185"/>
      <c r="L95" s="185"/>
      <c r="M95" s="185"/>
      <c r="N95" s="187">
        <f>N143</f>
        <v>0</v>
      </c>
      <c r="O95" s="185"/>
      <c r="P95" s="185"/>
      <c r="Q95" s="185"/>
      <c r="R95" s="188"/>
      <c r="T95" s="189"/>
      <c r="U95" s="189"/>
    </row>
    <row r="96" s="8" customFormat="1" ht="19.92" customHeight="1">
      <c r="B96" s="190"/>
      <c r="C96" s="132"/>
      <c r="D96" s="147" t="s">
        <v>1598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N144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1082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N153</f>
        <v>0</v>
      </c>
      <c r="O97" s="132"/>
      <c r="P97" s="132"/>
      <c r="Q97" s="132"/>
      <c r="R97" s="191"/>
      <c r="T97" s="192"/>
      <c r="U97" s="192"/>
    </row>
    <row r="98" s="8" customFormat="1" ht="19.92" customHeight="1">
      <c r="B98" s="190"/>
      <c r="C98" s="132"/>
      <c r="D98" s="147" t="s">
        <v>197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N170</f>
        <v>0</v>
      </c>
      <c r="O98" s="132"/>
      <c r="P98" s="132"/>
      <c r="Q98" s="132"/>
      <c r="R98" s="191"/>
      <c r="T98" s="192"/>
      <c r="U98" s="192"/>
    </row>
    <row r="99" s="1" customFormat="1" ht="21.84" customHeight="1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7"/>
      <c r="T99" s="179"/>
      <c r="U99" s="179"/>
    </row>
    <row r="100" s="1" customFormat="1" ht="29.28" customHeight="1">
      <c r="B100" s="45"/>
      <c r="C100" s="182" t="s">
        <v>207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183">
        <f>ROUND(N101+N102+N103+N104+N105+N106,1)</f>
        <v>0</v>
      </c>
      <c r="O100" s="193"/>
      <c r="P100" s="193"/>
      <c r="Q100" s="193"/>
      <c r="R100" s="47"/>
      <c r="T100" s="194"/>
      <c r="U100" s="195" t="s">
        <v>46</v>
      </c>
    </row>
    <row r="101" s="1" customFormat="1" ht="18" customHeight="1">
      <c r="B101" s="45"/>
      <c r="C101" s="46"/>
      <c r="D101" s="153" t="s">
        <v>208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197"/>
      <c r="U101" s="198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209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 ht="18" customHeight="1">
      <c r="B102" s="45"/>
      <c r="C102" s="46"/>
      <c r="D102" s="153" t="s">
        <v>210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ROUND(N90*T102,1)</f>
        <v>0</v>
      </c>
      <c r="O102" s="135"/>
      <c r="P102" s="135"/>
      <c r="Q102" s="135"/>
      <c r="R102" s="47"/>
      <c r="S102" s="196"/>
      <c r="T102" s="197"/>
      <c r="U102" s="198" t="s">
        <v>50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209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102</v>
      </c>
      <c r="BK102" s="196"/>
      <c r="BL102" s="196"/>
      <c r="BM102" s="196"/>
    </row>
    <row r="103" s="1" customFormat="1" ht="18" customHeight="1">
      <c r="B103" s="45"/>
      <c r="C103" s="46"/>
      <c r="D103" s="153" t="s">
        <v>211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ROUND(N90*T103,1)</f>
        <v>0</v>
      </c>
      <c r="O103" s="135"/>
      <c r="P103" s="135"/>
      <c r="Q103" s="135"/>
      <c r="R103" s="47"/>
      <c r="S103" s="196"/>
      <c r="T103" s="197"/>
      <c r="U103" s="198" t="s">
        <v>50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209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102</v>
      </c>
      <c r="BK103" s="196"/>
      <c r="BL103" s="196"/>
      <c r="BM103" s="196"/>
    </row>
    <row r="104" s="1" customFormat="1" ht="18" customHeight="1">
      <c r="B104" s="45"/>
      <c r="C104" s="46"/>
      <c r="D104" s="153" t="s">
        <v>212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ROUND(N90*T104,1)</f>
        <v>0</v>
      </c>
      <c r="O104" s="135"/>
      <c r="P104" s="135"/>
      <c r="Q104" s="135"/>
      <c r="R104" s="47"/>
      <c r="S104" s="196"/>
      <c r="T104" s="197"/>
      <c r="U104" s="198" t="s">
        <v>50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209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102</v>
      </c>
      <c r="BK104" s="196"/>
      <c r="BL104" s="196"/>
      <c r="BM104" s="196"/>
    </row>
    <row r="105" s="1" customFormat="1" ht="18" customHeight="1">
      <c r="B105" s="45"/>
      <c r="C105" s="46"/>
      <c r="D105" s="153" t="s">
        <v>213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ROUND(N90*T105,1)</f>
        <v>0</v>
      </c>
      <c r="O105" s="135"/>
      <c r="P105" s="135"/>
      <c r="Q105" s="135"/>
      <c r="R105" s="47"/>
      <c r="S105" s="196"/>
      <c r="T105" s="197"/>
      <c r="U105" s="198" t="s">
        <v>50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209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102</v>
      </c>
      <c r="BK105" s="196"/>
      <c r="BL105" s="196"/>
      <c r="BM105" s="196"/>
    </row>
    <row r="106" s="1" customFormat="1" ht="18" customHeight="1">
      <c r="B106" s="45"/>
      <c r="C106" s="46"/>
      <c r="D106" s="147" t="s">
        <v>214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148">
        <f>ROUND(N90*T106,1)</f>
        <v>0</v>
      </c>
      <c r="O106" s="135"/>
      <c r="P106" s="135"/>
      <c r="Q106" s="135"/>
      <c r="R106" s="47"/>
      <c r="S106" s="196"/>
      <c r="T106" s="201"/>
      <c r="U106" s="202" t="s">
        <v>50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215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102</v>
      </c>
      <c r="BK106" s="196"/>
      <c r="BL106" s="196"/>
      <c r="BM106" s="196"/>
    </row>
    <row r="107" s="1" customForma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7"/>
      <c r="T107" s="179"/>
      <c r="U107" s="179"/>
    </row>
    <row r="108" s="1" customFormat="1" ht="29.28" customHeight="1">
      <c r="B108" s="45"/>
      <c r="C108" s="158" t="s">
        <v>160</v>
      </c>
      <c r="D108" s="159"/>
      <c r="E108" s="159"/>
      <c r="F108" s="159"/>
      <c r="G108" s="159"/>
      <c r="H108" s="159"/>
      <c r="I108" s="159"/>
      <c r="J108" s="159"/>
      <c r="K108" s="159"/>
      <c r="L108" s="160">
        <f>ROUND(SUM(N90+N100),1)</f>
        <v>0</v>
      </c>
      <c r="M108" s="160"/>
      <c r="N108" s="160"/>
      <c r="O108" s="160"/>
      <c r="P108" s="160"/>
      <c r="Q108" s="160"/>
      <c r="R108" s="47"/>
      <c r="T108" s="179"/>
      <c r="U108" s="179"/>
    </row>
    <row r="109" s="1" customFormat="1" ht="6.96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T109" s="179"/>
      <c r="U109" s="179"/>
    </row>
    <row r="113" s="1" customFormat="1" ht="6.96" customHeight="1"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9"/>
    </row>
    <row r="114" s="1" customFormat="1" ht="36.96" customHeight="1">
      <c r="B114" s="45"/>
      <c r="C114" s="26" t="s">
        <v>216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30" customHeight="1">
      <c r="B116" s="45"/>
      <c r="C116" s="37" t="s">
        <v>19</v>
      </c>
      <c r="D116" s="46"/>
      <c r="E116" s="46"/>
      <c r="F116" s="163" t="str">
        <f>F6</f>
        <v>Stavební úpravy porodny krav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46"/>
      <c r="R116" s="47"/>
    </row>
    <row r="117" ht="30" customHeight="1">
      <c r="B117" s="25"/>
      <c r="C117" s="37" t="s">
        <v>168</v>
      </c>
      <c r="D117" s="30"/>
      <c r="E117" s="30"/>
      <c r="F117" s="163" t="s">
        <v>1750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8"/>
    </row>
    <row r="118" ht="30" customHeight="1">
      <c r="B118" s="25"/>
      <c r="C118" s="37" t="s">
        <v>170</v>
      </c>
      <c r="D118" s="30"/>
      <c r="E118" s="30"/>
      <c r="F118" s="163" t="s">
        <v>171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172</v>
      </c>
      <c r="D119" s="46"/>
      <c r="E119" s="46"/>
      <c r="F119" s="86" t="str">
        <f>F9</f>
        <v>02c - ZTI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24</v>
      </c>
      <c r="D121" s="46"/>
      <c r="E121" s="46"/>
      <c r="F121" s="32" t="str">
        <f>F11</f>
        <v>Košetice</v>
      </c>
      <c r="G121" s="46"/>
      <c r="H121" s="46"/>
      <c r="I121" s="46"/>
      <c r="J121" s="46"/>
      <c r="K121" s="37" t="s">
        <v>26</v>
      </c>
      <c r="L121" s="46"/>
      <c r="M121" s="89" t="str">
        <f>IF(O11="","",O11)</f>
        <v>8. 2. 2019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28</v>
      </c>
      <c r="D123" s="46"/>
      <c r="E123" s="46"/>
      <c r="F123" s="32" t="str">
        <f>E14</f>
        <v>Agropodnik Košetice,a.s.</v>
      </c>
      <c r="G123" s="46"/>
      <c r="H123" s="46"/>
      <c r="I123" s="46"/>
      <c r="J123" s="46"/>
      <c r="K123" s="37" t="s">
        <v>36</v>
      </c>
      <c r="L123" s="46"/>
      <c r="M123" s="32" t="str">
        <f>E20</f>
        <v>Farmtec a.s.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34</v>
      </c>
      <c r="D124" s="46"/>
      <c r="E124" s="46"/>
      <c r="F124" s="32" t="str">
        <f>IF(E17="","",E17)</f>
        <v>Vyplň údaj</v>
      </c>
      <c r="G124" s="46"/>
      <c r="H124" s="46"/>
      <c r="I124" s="46"/>
      <c r="J124" s="46"/>
      <c r="K124" s="37" t="s">
        <v>40</v>
      </c>
      <c r="L124" s="46"/>
      <c r="M124" s="32" t="str">
        <f>E23</f>
        <v xml:space="preserve"> 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3"/>
      <c r="C126" s="204" t="s">
        <v>217</v>
      </c>
      <c r="D126" s="205" t="s">
        <v>218</v>
      </c>
      <c r="E126" s="205" t="s">
        <v>64</v>
      </c>
      <c r="F126" s="205" t="s">
        <v>219</v>
      </c>
      <c r="G126" s="205"/>
      <c r="H126" s="205"/>
      <c r="I126" s="205"/>
      <c r="J126" s="205" t="s">
        <v>220</v>
      </c>
      <c r="K126" s="205" t="s">
        <v>221</v>
      </c>
      <c r="L126" s="205" t="s">
        <v>222</v>
      </c>
      <c r="M126" s="205"/>
      <c r="N126" s="205" t="s">
        <v>177</v>
      </c>
      <c r="O126" s="205"/>
      <c r="P126" s="205"/>
      <c r="Q126" s="206"/>
      <c r="R126" s="207"/>
      <c r="T126" s="105" t="s">
        <v>223</v>
      </c>
      <c r="U126" s="106" t="s">
        <v>46</v>
      </c>
      <c r="V126" s="106" t="s">
        <v>224</v>
      </c>
      <c r="W126" s="106" t="s">
        <v>225</v>
      </c>
      <c r="X126" s="106" t="s">
        <v>226</v>
      </c>
      <c r="Y126" s="106" t="s">
        <v>227</v>
      </c>
      <c r="Z126" s="106" t="s">
        <v>228</v>
      </c>
      <c r="AA126" s="107" t="s">
        <v>229</v>
      </c>
    </row>
    <row r="127" s="1" customFormat="1" ht="29.28" customHeight="1">
      <c r="B127" s="45"/>
      <c r="C127" s="109" t="s">
        <v>174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8">
        <f>BK127</f>
        <v>0</v>
      </c>
      <c r="O127" s="209"/>
      <c r="P127" s="209"/>
      <c r="Q127" s="209"/>
      <c r="R127" s="47"/>
      <c r="T127" s="108"/>
      <c r="U127" s="66"/>
      <c r="V127" s="66"/>
      <c r="W127" s="210">
        <f>W128+W143+W172</f>
        <v>0</v>
      </c>
      <c r="X127" s="66"/>
      <c r="Y127" s="210">
        <f>Y128+Y143+Y172</f>
        <v>28.767856599999998</v>
      </c>
      <c r="Z127" s="66"/>
      <c r="AA127" s="211">
        <f>AA128+AA143+AA172</f>
        <v>0</v>
      </c>
      <c r="AT127" s="21" t="s">
        <v>81</v>
      </c>
      <c r="AU127" s="21" t="s">
        <v>179</v>
      </c>
      <c r="BK127" s="212">
        <f>BK128+BK143+BK172</f>
        <v>0</v>
      </c>
    </row>
    <row r="128" s="10" customFormat="1" ht="37.44001" customHeight="1">
      <c r="B128" s="213"/>
      <c r="C128" s="214"/>
      <c r="D128" s="215" t="s">
        <v>180</v>
      </c>
      <c r="E128" s="215"/>
      <c r="F128" s="215"/>
      <c r="G128" s="215"/>
      <c r="H128" s="215"/>
      <c r="I128" s="215"/>
      <c r="J128" s="215"/>
      <c r="K128" s="215"/>
      <c r="L128" s="215"/>
      <c r="M128" s="215"/>
      <c r="N128" s="216">
        <f>BK128</f>
        <v>0</v>
      </c>
      <c r="O128" s="187"/>
      <c r="P128" s="187"/>
      <c r="Q128" s="187"/>
      <c r="R128" s="217"/>
      <c r="T128" s="218"/>
      <c r="U128" s="214"/>
      <c r="V128" s="214"/>
      <c r="W128" s="219">
        <f>W129+W139+W141</f>
        <v>0</v>
      </c>
      <c r="X128" s="214"/>
      <c r="Y128" s="219">
        <f>Y129+Y139+Y141</f>
        <v>28.508956599999998</v>
      </c>
      <c r="Z128" s="214"/>
      <c r="AA128" s="220">
        <f>AA129+AA139+AA141</f>
        <v>0</v>
      </c>
      <c r="AR128" s="221" t="s">
        <v>89</v>
      </c>
      <c r="AT128" s="222" t="s">
        <v>81</v>
      </c>
      <c r="AU128" s="222" t="s">
        <v>82</v>
      </c>
      <c r="AY128" s="221" t="s">
        <v>230</v>
      </c>
      <c r="BK128" s="223">
        <f>BK129+BK139+BK141</f>
        <v>0</v>
      </c>
    </row>
    <row r="129" s="10" customFormat="1" ht="19.92" customHeight="1">
      <c r="B129" s="213"/>
      <c r="C129" s="214"/>
      <c r="D129" s="224" t="s">
        <v>1079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25">
        <f>BK129</f>
        <v>0</v>
      </c>
      <c r="O129" s="226"/>
      <c r="P129" s="226"/>
      <c r="Q129" s="226"/>
      <c r="R129" s="217"/>
      <c r="T129" s="218"/>
      <c r="U129" s="214"/>
      <c r="V129" s="214"/>
      <c r="W129" s="219">
        <f>SUM(W130:W138)</f>
        <v>0</v>
      </c>
      <c r="X129" s="214"/>
      <c r="Y129" s="219">
        <f>SUM(Y130:Y138)</f>
        <v>21.739999999999998</v>
      </c>
      <c r="Z129" s="214"/>
      <c r="AA129" s="220">
        <f>SUM(AA130:AA138)</f>
        <v>0</v>
      </c>
      <c r="AR129" s="221" t="s">
        <v>89</v>
      </c>
      <c r="AT129" s="222" t="s">
        <v>81</v>
      </c>
      <c r="AU129" s="222" t="s">
        <v>89</v>
      </c>
      <c r="AY129" s="221" t="s">
        <v>230</v>
      </c>
      <c r="BK129" s="223">
        <f>SUM(BK130:BK138)</f>
        <v>0</v>
      </c>
    </row>
    <row r="130" s="1" customFormat="1" ht="25.5" customHeight="1">
      <c r="B130" s="45"/>
      <c r="C130" s="227" t="s">
        <v>89</v>
      </c>
      <c r="D130" s="227" t="s">
        <v>231</v>
      </c>
      <c r="E130" s="228" t="s">
        <v>251</v>
      </c>
      <c r="F130" s="229" t="s">
        <v>252</v>
      </c>
      <c r="G130" s="229"/>
      <c r="H130" s="229"/>
      <c r="I130" s="229"/>
      <c r="J130" s="230" t="s">
        <v>242</v>
      </c>
      <c r="K130" s="231">
        <v>42.960000000000001</v>
      </c>
      <c r="L130" s="232">
        <v>0</v>
      </c>
      <c r="M130" s="233"/>
      <c r="N130" s="234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102</v>
      </c>
      <c r="AT130" s="21" t="s">
        <v>231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102</v>
      </c>
      <c r="BM130" s="21" t="s">
        <v>2006</v>
      </c>
    </row>
    <row r="131" s="1" customFormat="1" ht="25.5" customHeight="1">
      <c r="B131" s="45"/>
      <c r="C131" s="227" t="s">
        <v>93</v>
      </c>
      <c r="D131" s="227" t="s">
        <v>231</v>
      </c>
      <c r="E131" s="228" t="s">
        <v>255</v>
      </c>
      <c r="F131" s="229" t="s">
        <v>256</v>
      </c>
      <c r="G131" s="229"/>
      <c r="H131" s="229"/>
      <c r="I131" s="229"/>
      <c r="J131" s="230" t="s">
        <v>242</v>
      </c>
      <c r="K131" s="231">
        <v>42.960000000000001</v>
      </c>
      <c r="L131" s="232">
        <v>0</v>
      </c>
      <c r="M131" s="233"/>
      <c r="N131" s="234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102</v>
      </c>
      <c r="AT131" s="21" t="s">
        <v>231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102</v>
      </c>
      <c r="BM131" s="21" t="s">
        <v>2007</v>
      </c>
    </row>
    <row r="132" s="1" customFormat="1" ht="25.5" customHeight="1">
      <c r="B132" s="45"/>
      <c r="C132" s="227" t="s">
        <v>97</v>
      </c>
      <c r="D132" s="227" t="s">
        <v>231</v>
      </c>
      <c r="E132" s="228" t="s">
        <v>259</v>
      </c>
      <c r="F132" s="229" t="s">
        <v>260</v>
      </c>
      <c r="G132" s="229"/>
      <c r="H132" s="229"/>
      <c r="I132" s="229"/>
      <c r="J132" s="230" t="s">
        <v>242</v>
      </c>
      <c r="K132" s="231">
        <v>42.960000000000001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102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102</v>
      </c>
      <c r="BM132" s="21" t="s">
        <v>2008</v>
      </c>
    </row>
    <row r="133" s="1" customFormat="1" ht="25.5" customHeight="1">
      <c r="B133" s="45"/>
      <c r="C133" s="227" t="s">
        <v>102</v>
      </c>
      <c r="D133" s="227" t="s">
        <v>231</v>
      </c>
      <c r="E133" s="228" t="s">
        <v>267</v>
      </c>
      <c r="F133" s="229" t="s">
        <v>268</v>
      </c>
      <c r="G133" s="229"/>
      <c r="H133" s="229"/>
      <c r="I133" s="229"/>
      <c r="J133" s="230" t="s">
        <v>242</v>
      </c>
      <c r="K133" s="231">
        <v>14.449999999999999</v>
      </c>
      <c r="L133" s="232">
        <v>0</v>
      </c>
      <c r="M133" s="233"/>
      <c r="N133" s="234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102</v>
      </c>
      <c r="AT133" s="21" t="s">
        <v>231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102</v>
      </c>
      <c r="BM133" s="21" t="s">
        <v>2009</v>
      </c>
    </row>
    <row r="134" s="1" customFormat="1" ht="25.5" customHeight="1">
      <c r="B134" s="45"/>
      <c r="C134" s="227" t="s">
        <v>109</v>
      </c>
      <c r="D134" s="227" t="s">
        <v>231</v>
      </c>
      <c r="E134" s="228" t="s">
        <v>1105</v>
      </c>
      <c r="F134" s="229" t="s">
        <v>1106</v>
      </c>
      <c r="G134" s="229"/>
      <c r="H134" s="229"/>
      <c r="I134" s="229"/>
      <c r="J134" s="230" t="s">
        <v>242</v>
      </c>
      <c r="K134" s="231">
        <v>14.449999999999999</v>
      </c>
      <c r="L134" s="232">
        <v>0</v>
      </c>
      <c r="M134" s="233"/>
      <c r="N134" s="234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102</v>
      </c>
      <c r="AT134" s="21" t="s">
        <v>231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102</v>
      </c>
      <c r="BM134" s="21" t="s">
        <v>2010</v>
      </c>
    </row>
    <row r="135" s="1" customFormat="1" ht="16.5" customHeight="1">
      <c r="B135" s="45"/>
      <c r="C135" s="227" t="s">
        <v>250</v>
      </c>
      <c r="D135" s="227" t="s">
        <v>231</v>
      </c>
      <c r="E135" s="228" t="s">
        <v>1108</v>
      </c>
      <c r="F135" s="229" t="s">
        <v>1109</v>
      </c>
      <c r="G135" s="229"/>
      <c r="H135" s="229"/>
      <c r="I135" s="229"/>
      <c r="J135" s="230" t="s">
        <v>242</v>
      </c>
      <c r="K135" s="231">
        <v>14.449999999999999</v>
      </c>
      <c r="L135" s="232">
        <v>0</v>
      </c>
      <c r="M135" s="233"/>
      <c r="N135" s="234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102</v>
      </c>
      <c r="AT135" s="21" t="s">
        <v>231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102</v>
      </c>
      <c r="BM135" s="21" t="s">
        <v>2011</v>
      </c>
    </row>
    <row r="136" s="1" customFormat="1" ht="25.5" customHeight="1">
      <c r="B136" s="45"/>
      <c r="C136" s="227" t="s">
        <v>254</v>
      </c>
      <c r="D136" s="227" t="s">
        <v>231</v>
      </c>
      <c r="E136" s="228" t="s">
        <v>283</v>
      </c>
      <c r="F136" s="229" t="s">
        <v>284</v>
      </c>
      <c r="G136" s="229"/>
      <c r="H136" s="229"/>
      <c r="I136" s="229"/>
      <c r="J136" s="230" t="s">
        <v>242</v>
      </c>
      <c r="K136" s="231">
        <v>28.510000000000002</v>
      </c>
      <c r="L136" s="232">
        <v>0</v>
      </c>
      <c r="M136" s="233"/>
      <c r="N136" s="234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102</v>
      </c>
      <c r="AT136" s="21" t="s">
        <v>231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102</v>
      </c>
      <c r="BM136" s="21" t="s">
        <v>2012</v>
      </c>
    </row>
    <row r="137" s="1" customFormat="1" ht="25.5" customHeight="1">
      <c r="B137" s="45"/>
      <c r="C137" s="227" t="s">
        <v>258</v>
      </c>
      <c r="D137" s="227" t="s">
        <v>231</v>
      </c>
      <c r="E137" s="228" t="s">
        <v>1112</v>
      </c>
      <c r="F137" s="229" t="s">
        <v>1113</v>
      </c>
      <c r="G137" s="229"/>
      <c r="H137" s="229"/>
      <c r="I137" s="229"/>
      <c r="J137" s="230" t="s">
        <v>242</v>
      </c>
      <c r="K137" s="231">
        <v>10.869999999999999</v>
      </c>
      <c r="L137" s="232">
        <v>0</v>
      </c>
      <c r="M137" s="233"/>
      <c r="N137" s="234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102</v>
      </c>
      <c r="AT137" s="21" t="s">
        <v>231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102</v>
      </c>
      <c r="BM137" s="21" t="s">
        <v>2013</v>
      </c>
    </row>
    <row r="138" s="1" customFormat="1" ht="25.5" customHeight="1">
      <c r="B138" s="45"/>
      <c r="C138" s="240" t="s">
        <v>262</v>
      </c>
      <c r="D138" s="240" t="s">
        <v>337</v>
      </c>
      <c r="E138" s="241" t="s">
        <v>1115</v>
      </c>
      <c r="F138" s="242" t="s">
        <v>1116</v>
      </c>
      <c r="G138" s="242"/>
      <c r="H138" s="242"/>
      <c r="I138" s="242"/>
      <c r="J138" s="243" t="s">
        <v>305</v>
      </c>
      <c r="K138" s="244">
        <v>21.739999999999998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1</v>
      </c>
      <c r="Y138" s="236">
        <f>X138*K138</f>
        <v>21.739999999999998</v>
      </c>
      <c r="Z138" s="236">
        <v>0</v>
      </c>
      <c r="AA138" s="237">
        <f>Z138*K138</f>
        <v>0</v>
      </c>
      <c r="AR138" s="21" t="s">
        <v>258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102</v>
      </c>
      <c r="BM138" s="21" t="s">
        <v>2014</v>
      </c>
    </row>
    <row r="139" s="10" customFormat="1" ht="29.88" customHeight="1">
      <c r="B139" s="213"/>
      <c r="C139" s="214"/>
      <c r="D139" s="224" t="s">
        <v>1080</v>
      </c>
      <c r="E139" s="224"/>
      <c r="F139" s="224"/>
      <c r="G139" s="224"/>
      <c r="H139" s="224"/>
      <c r="I139" s="224"/>
      <c r="J139" s="224"/>
      <c r="K139" s="224"/>
      <c r="L139" s="224"/>
      <c r="M139" s="224"/>
      <c r="N139" s="238">
        <f>BK139</f>
        <v>0</v>
      </c>
      <c r="O139" s="239"/>
      <c r="P139" s="239"/>
      <c r="Q139" s="239"/>
      <c r="R139" s="217"/>
      <c r="T139" s="218"/>
      <c r="U139" s="214"/>
      <c r="V139" s="214"/>
      <c r="W139" s="219">
        <f>W140</f>
        <v>0</v>
      </c>
      <c r="X139" s="214"/>
      <c r="Y139" s="219">
        <f>Y140</f>
        <v>6.7689566000000001</v>
      </c>
      <c r="Z139" s="214"/>
      <c r="AA139" s="220">
        <f>AA140</f>
        <v>0</v>
      </c>
      <c r="AR139" s="221" t="s">
        <v>89</v>
      </c>
      <c r="AT139" s="222" t="s">
        <v>81</v>
      </c>
      <c r="AU139" s="222" t="s">
        <v>89</v>
      </c>
      <c r="AY139" s="221" t="s">
        <v>230</v>
      </c>
      <c r="BK139" s="223">
        <f>BK140</f>
        <v>0</v>
      </c>
    </row>
    <row r="140" s="1" customFormat="1" ht="25.5" customHeight="1">
      <c r="B140" s="45"/>
      <c r="C140" s="227" t="s">
        <v>266</v>
      </c>
      <c r="D140" s="227" t="s">
        <v>231</v>
      </c>
      <c r="E140" s="228" t="s">
        <v>1118</v>
      </c>
      <c r="F140" s="229" t="s">
        <v>1119</v>
      </c>
      <c r="G140" s="229"/>
      <c r="H140" s="229"/>
      <c r="I140" s="229"/>
      <c r="J140" s="230" t="s">
        <v>242</v>
      </c>
      <c r="K140" s="231">
        <v>3.5800000000000001</v>
      </c>
      <c r="L140" s="232">
        <v>0</v>
      </c>
      <c r="M140" s="233"/>
      <c r="N140" s="234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1.8907700000000001</v>
      </c>
      <c r="Y140" s="236">
        <f>X140*K140</f>
        <v>6.7689566000000001</v>
      </c>
      <c r="Z140" s="236">
        <v>0</v>
      </c>
      <c r="AA140" s="237">
        <f>Z140*K140</f>
        <v>0</v>
      </c>
      <c r="AR140" s="21" t="s">
        <v>102</v>
      </c>
      <c r="AT140" s="21" t="s">
        <v>231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102</v>
      </c>
      <c r="BM140" s="21" t="s">
        <v>2015</v>
      </c>
    </row>
    <row r="141" s="10" customFormat="1" ht="29.88" customHeight="1">
      <c r="B141" s="213"/>
      <c r="C141" s="214"/>
      <c r="D141" s="224" t="s">
        <v>190</v>
      </c>
      <c r="E141" s="224"/>
      <c r="F141" s="224"/>
      <c r="G141" s="224"/>
      <c r="H141" s="224"/>
      <c r="I141" s="224"/>
      <c r="J141" s="224"/>
      <c r="K141" s="224"/>
      <c r="L141" s="224"/>
      <c r="M141" s="224"/>
      <c r="N141" s="238">
        <f>BK141</f>
        <v>0</v>
      </c>
      <c r="O141" s="239"/>
      <c r="P141" s="239"/>
      <c r="Q141" s="239"/>
      <c r="R141" s="217"/>
      <c r="T141" s="218"/>
      <c r="U141" s="214"/>
      <c r="V141" s="214"/>
      <c r="W141" s="219">
        <f>W142</f>
        <v>0</v>
      </c>
      <c r="X141" s="214"/>
      <c r="Y141" s="219">
        <f>Y142</f>
        <v>0</v>
      </c>
      <c r="Z141" s="214"/>
      <c r="AA141" s="220">
        <f>AA142</f>
        <v>0</v>
      </c>
      <c r="AR141" s="221" t="s">
        <v>89</v>
      </c>
      <c r="AT141" s="222" t="s">
        <v>81</v>
      </c>
      <c r="AU141" s="222" t="s">
        <v>89</v>
      </c>
      <c r="AY141" s="221" t="s">
        <v>230</v>
      </c>
      <c r="BK141" s="223">
        <f>BK142</f>
        <v>0</v>
      </c>
    </row>
    <row r="142" s="1" customFormat="1" ht="25.5" customHeight="1">
      <c r="B142" s="45"/>
      <c r="C142" s="227" t="s">
        <v>270</v>
      </c>
      <c r="D142" s="227" t="s">
        <v>231</v>
      </c>
      <c r="E142" s="228" t="s">
        <v>1172</v>
      </c>
      <c r="F142" s="229" t="s">
        <v>1173</v>
      </c>
      <c r="G142" s="229"/>
      <c r="H142" s="229"/>
      <c r="I142" s="229"/>
      <c r="J142" s="230" t="s">
        <v>305</v>
      </c>
      <c r="K142" s="231">
        <v>28.509</v>
      </c>
      <c r="L142" s="232">
        <v>0</v>
      </c>
      <c r="M142" s="233"/>
      <c r="N142" s="234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102</v>
      </c>
      <c r="AT142" s="21" t="s">
        <v>231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102</v>
      </c>
      <c r="BM142" s="21" t="s">
        <v>2016</v>
      </c>
    </row>
    <row r="143" s="10" customFormat="1" ht="37.44001" customHeight="1">
      <c r="B143" s="213"/>
      <c r="C143" s="214"/>
      <c r="D143" s="215" t="s">
        <v>191</v>
      </c>
      <c r="E143" s="215"/>
      <c r="F143" s="215"/>
      <c r="G143" s="215"/>
      <c r="H143" s="215"/>
      <c r="I143" s="215"/>
      <c r="J143" s="215"/>
      <c r="K143" s="215"/>
      <c r="L143" s="215"/>
      <c r="M143" s="215"/>
      <c r="N143" s="248">
        <f>BK143</f>
        <v>0</v>
      </c>
      <c r="O143" s="249"/>
      <c r="P143" s="249"/>
      <c r="Q143" s="249"/>
      <c r="R143" s="217"/>
      <c r="T143" s="218"/>
      <c r="U143" s="214"/>
      <c r="V143" s="214"/>
      <c r="W143" s="219">
        <f>W144+W153+W170</f>
        <v>0</v>
      </c>
      <c r="X143" s="214"/>
      <c r="Y143" s="219">
        <f>Y144+Y153+Y170</f>
        <v>0.25890000000000002</v>
      </c>
      <c r="Z143" s="214"/>
      <c r="AA143" s="220">
        <f>AA144+AA153+AA170</f>
        <v>0</v>
      </c>
      <c r="AR143" s="221" t="s">
        <v>93</v>
      </c>
      <c r="AT143" s="222" t="s">
        <v>81</v>
      </c>
      <c r="AU143" s="222" t="s">
        <v>82</v>
      </c>
      <c r="AY143" s="221" t="s">
        <v>230</v>
      </c>
      <c r="BK143" s="223">
        <f>BK144+BK153+BK170</f>
        <v>0</v>
      </c>
    </row>
    <row r="144" s="10" customFormat="1" ht="19.92" customHeight="1">
      <c r="B144" s="213"/>
      <c r="C144" s="214"/>
      <c r="D144" s="224" t="s">
        <v>1598</v>
      </c>
      <c r="E144" s="224"/>
      <c r="F144" s="224"/>
      <c r="G144" s="224"/>
      <c r="H144" s="224"/>
      <c r="I144" s="224"/>
      <c r="J144" s="224"/>
      <c r="K144" s="224"/>
      <c r="L144" s="224"/>
      <c r="M144" s="224"/>
      <c r="N144" s="225">
        <f>BK144</f>
        <v>0</v>
      </c>
      <c r="O144" s="226"/>
      <c r="P144" s="226"/>
      <c r="Q144" s="226"/>
      <c r="R144" s="217"/>
      <c r="T144" s="218"/>
      <c r="U144" s="214"/>
      <c r="V144" s="214"/>
      <c r="W144" s="219">
        <f>SUM(W145:W152)</f>
        <v>0</v>
      </c>
      <c r="X144" s="214"/>
      <c r="Y144" s="219">
        <f>SUM(Y145:Y152)</f>
        <v>0.1701</v>
      </c>
      <c r="Z144" s="214"/>
      <c r="AA144" s="220">
        <f>SUM(AA145:AA152)</f>
        <v>0</v>
      </c>
      <c r="AR144" s="221" t="s">
        <v>93</v>
      </c>
      <c r="AT144" s="222" t="s">
        <v>81</v>
      </c>
      <c r="AU144" s="222" t="s">
        <v>89</v>
      </c>
      <c r="AY144" s="221" t="s">
        <v>230</v>
      </c>
      <c r="BK144" s="223">
        <f>SUM(BK145:BK152)</f>
        <v>0</v>
      </c>
    </row>
    <row r="145" s="1" customFormat="1" ht="25.5" customHeight="1">
      <c r="B145" s="45"/>
      <c r="C145" s="227" t="s">
        <v>274</v>
      </c>
      <c r="D145" s="227" t="s">
        <v>231</v>
      </c>
      <c r="E145" s="228" t="s">
        <v>2017</v>
      </c>
      <c r="F145" s="229" t="s">
        <v>2018</v>
      </c>
      <c r="G145" s="229"/>
      <c r="H145" s="229"/>
      <c r="I145" s="229"/>
      <c r="J145" s="230" t="s">
        <v>481</v>
      </c>
      <c r="K145" s="231">
        <v>6</v>
      </c>
      <c r="L145" s="232">
        <v>0</v>
      </c>
      <c r="M145" s="233"/>
      <c r="N145" s="234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0.0103</v>
      </c>
      <c r="Y145" s="236">
        <f>X145*K145</f>
        <v>0.061800000000000001</v>
      </c>
      <c r="Z145" s="236">
        <v>0</v>
      </c>
      <c r="AA145" s="237">
        <f>Z145*K145</f>
        <v>0</v>
      </c>
      <c r="AR145" s="21" t="s">
        <v>290</v>
      </c>
      <c r="AT145" s="21" t="s">
        <v>231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290</v>
      </c>
      <c r="BM145" s="21" t="s">
        <v>2019</v>
      </c>
    </row>
    <row r="146" s="1" customFormat="1" ht="25.5" customHeight="1">
      <c r="B146" s="45"/>
      <c r="C146" s="227" t="s">
        <v>278</v>
      </c>
      <c r="D146" s="227" t="s">
        <v>231</v>
      </c>
      <c r="E146" s="228" t="s">
        <v>1626</v>
      </c>
      <c r="F146" s="229" t="s">
        <v>1627</v>
      </c>
      <c r="G146" s="229"/>
      <c r="H146" s="229"/>
      <c r="I146" s="229"/>
      <c r="J146" s="230" t="s">
        <v>330</v>
      </c>
      <c r="K146" s="231">
        <v>20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0.0027699999999999999</v>
      </c>
      <c r="Y146" s="236">
        <f>X146*K146</f>
        <v>0.055399999999999998</v>
      </c>
      <c r="Z146" s="236">
        <v>0</v>
      </c>
      <c r="AA146" s="237">
        <f>Z146*K146</f>
        <v>0</v>
      </c>
      <c r="AR146" s="21" t="s">
        <v>290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290</v>
      </c>
      <c r="BM146" s="21" t="s">
        <v>2020</v>
      </c>
    </row>
    <row r="147" s="1" customFormat="1" ht="25.5" customHeight="1">
      <c r="B147" s="45"/>
      <c r="C147" s="227" t="s">
        <v>282</v>
      </c>
      <c r="D147" s="227" t="s">
        <v>231</v>
      </c>
      <c r="E147" s="228" t="s">
        <v>1629</v>
      </c>
      <c r="F147" s="229" t="s">
        <v>1630</v>
      </c>
      <c r="G147" s="229"/>
      <c r="H147" s="229"/>
      <c r="I147" s="229"/>
      <c r="J147" s="230" t="s">
        <v>330</v>
      </c>
      <c r="K147" s="231">
        <v>11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0.0044000000000000003</v>
      </c>
      <c r="Y147" s="236">
        <f>X147*K147</f>
        <v>0.048400000000000006</v>
      </c>
      <c r="Z147" s="236">
        <v>0</v>
      </c>
      <c r="AA147" s="237">
        <f>Z147*K147</f>
        <v>0</v>
      </c>
      <c r="AR147" s="21" t="s">
        <v>290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290</v>
      </c>
      <c r="BM147" s="21" t="s">
        <v>2021</v>
      </c>
    </row>
    <row r="148" s="1" customFormat="1" ht="38.25" customHeight="1">
      <c r="B148" s="45"/>
      <c r="C148" s="227" t="s">
        <v>11</v>
      </c>
      <c r="D148" s="227" t="s">
        <v>231</v>
      </c>
      <c r="E148" s="228" t="s">
        <v>2022</v>
      </c>
      <c r="F148" s="229" t="s">
        <v>2023</v>
      </c>
      <c r="G148" s="229"/>
      <c r="H148" s="229"/>
      <c r="I148" s="229"/>
      <c r="J148" s="230" t="s">
        <v>481</v>
      </c>
      <c r="K148" s="231">
        <v>3</v>
      </c>
      <c r="L148" s="232">
        <v>0</v>
      </c>
      <c r="M148" s="233"/>
      <c r="N148" s="234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0.0015</v>
      </c>
      <c r="Y148" s="236">
        <f>X148*K148</f>
        <v>0.0045000000000000005</v>
      </c>
      <c r="Z148" s="236">
        <v>0</v>
      </c>
      <c r="AA148" s="237">
        <f>Z148*K148</f>
        <v>0</v>
      </c>
      <c r="AR148" s="21" t="s">
        <v>290</v>
      </c>
      <c r="AT148" s="21" t="s">
        <v>231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290</v>
      </c>
      <c r="BM148" s="21" t="s">
        <v>2024</v>
      </c>
    </row>
    <row r="149" s="1" customFormat="1" ht="16.5" customHeight="1">
      <c r="B149" s="45"/>
      <c r="C149" s="227" t="s">
        <v>290</v>
      </c>
      <c r="D149" s="227" t="s">
        <v>231</v>
      </c>
      <c r="E149" s="228" t="s">
        <v>2025</v>
      </c>
      <c r="F149" s="229" t="s">
        <v>2026</v>
      </c>
      <c r="G149" s="229"/>
      <c r="H149" s="229"/>
      <c r="I149" s="229"/>
      <c r="J149" s="230" t="s">
        <v>506</v>
      </c>
      <c r="K149" s="231">
        <v>2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290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290</v>
      </c>
      <c r="BM149" s="21" t="s">
        <v>2027</v>
      </c>
    </row>
    <row r="150" s="1" customFormat="1" ht="25.5" customHeight="1">
      <c r="B150" s="45"/>
      <c r="C150" s="227" t="s">
        <v>294</v>
      </c>
      <c r="D150" s="227" t="s">
        <v>231</v>
      </c>
      <c r="E150" s="228" t="s">
        <v>2028</v>
      </c>
      <c r="F150" s="229" t="s">
        <v>2029</v>
      </c>
      <c r="G150" s="229"/>
      <c r="H150" s="229"/>
      <c r="I150" s="229"/>
      <c r="J150" s="230" t="s">
        <v>506</v>
      </c>
      <c r="K150" s="231">
        <v>2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290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290</v>
      </c>
      <c r="BM150" s="21" t="s">
        <v>2030</v>
      </c>
    </row>
    <row r="151" s="1" customFormat="1" ht="25.5" customHeight="1">
      <c r="B151" s="45"/>
      <c r="C151" s="227" t="s">
        <v>298</v>
      </c>
      <c r="D151" s="227" t="s">
        <v>231</v>
      </c>
      <c r="E151" s="228" t="s">
        <v>1668</v>
      </c>
      <c r="F151" s="229" t="s">
        <v>1669</v>
      </c>
      <c r="G151" s="229"/>
      <c r="H151" s="229"/>
      <c r="I151" s="229"/>
      <c r="J151" s="230" t="s">
        <v>330</v>
      </c>
      <c r="K151" s="231">
        <v>41.899999999999999</v>
      </c>
      <c r="L151" s="232">
        <v>0</v>
      </c>
      <c r="M151" s="233"/>
      <c r="N151" s="234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290</v>
      </c>
      <c r="AT151" s="21" t="s">
        <v>231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290</v>
      </c>
      <c r="BM151" s="21" t="s">
        <v>2031</v>
      </c>
    </row>
    <row r="152" s="1" customFormat="1" ht="25.5" customHeight="1">
      <c r="B152" s="45"/>
      <c r="C152" s="227" t="s">
        <v>302</v>
      </c>
      <c r="D152" s="227" t="s">
        <v>231</v>
      </c>
      <c r="E152" s="228" t="s">
        <v>1671</v>
      </c>
      <c r="F152" s="229" t="s">
        <v>1672</v>
      </c>
      <c r="G152" s="229"/>
      <c r="H152" s="229"/>
      <c r="I152" s="229"/>
      <c r="J152" s="230" t="s">
        <v>305</v>
      </c>
      <c r="K152" s="231">
        <v>0.17000000000000001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290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290</v>
      </c>
      <c r="BM152" s="21" t="s">
        <v>2032</v>
      </c>
    </row>
    <row r="153" s="10" customFormat="1" ht="29.88" customHeight="1">
      <c r="B153" s="213"/>
      <c r="C153" s="214"/>
      <c r="D153" s="224" t="s">
        <v>1082</v>
      </c>
      <c r="E153" s="224"/>
      <c r="F153" s="224"/>
      <c r="G153" s="224"/>
      <c r="H153" s="224"/>
      <c r="I153" s="224"/>
      <c r="J153" s="224"/>
      <c r="K153" s="224"/>
      <c r="L153" s="224"/>
      <c r="M153" s="224"/>
      <c r="N153" s="238">
        <f>BK153</f>
        <v>0</v>
      </c>
      <c r="O153" s="239"/>
      <c r="P153" s="239"/>
      <c r="Q153" s="239"/>
      <c r="R153" s="217"/>
      <c r="T153" s="218"/>
      <c r="U153" s="214"/>
      <c r="V153" s="214"/>
      <c r="W153" s="219">
        <f>SUM(W154:W169)</f>
        <v>0</v>
      </c>
      <c r="X153" s="214"/>
      <c r="Y153" s="219">
        <f>SUM(Y154:Y169)</f>
        <v>0.088800000000000004</v>
      </c>
      <c r="Z153" s="214"/>
      <c r="AA153" s="220">
        <f>SUM(AA154:AA169)</f>
        <v>0</v>
      </c>
      <c r="AR153" s="221" t="s">
        <v>93</v>
      </c>
      <c r="AT153" s="222" t="s">
        <v>81</v>
      </c>
      <c r="AU153" s="222" t="s">
        <v>89</v>
      </c>
      <c r="AY153" s="221" t="s">
        <v>230</v>
      </c>
      <c r="BK153" s="223">
        <f>SUM(BK154:BK169)</f>
        <v>0</v>
      </c>
    </row>
    <row r="154" s="1" customFormat="1" ht="25.5" customHeight="1">
      <c r="B154" s="45"/>
      <c r="C154" s="227" t="s">
        <v>307</v>
      </c>
      <c r="D154" s="227" t="s">
        <v>231</v>
      </c>
      <c r="E154" s="228" t="s">
        <v>1181</v>
      </c>
      <c r="F154" s="229" t="s">
        <v>1182</v>
      </c>
      <c r="G154" s="229"/>
      <c r="H154" s="229"/>
      <c r="I154" s="229"/>
      <c r="J154" s="230" t="s">
        <v>330</v>
      </c>
      <c r="K154" s="231">
        <v>50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0.00029</v>
      </c>
      <c r="Y154" s="236">
        <f>X154*K154</f>
        <v>0.014500000000000001</v>
      </c>
      <c r="Z154" s="236">
        <v>0</v>
      </c>
      <c r="AA154" s="237">
        <f>Z154*K154</f>
        <v>0</v>
      </c>
      <c r="AR154" s="21" t="s">
        <v>290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290</v>
      </c>
      <c r="BM154" s="21" t="s">
        <v>2033</v>
      </c>
    </row>
    <row r="155" s="1" customFormat="1" ht="16.5" customHeight="1">
      <c r="B155" s="45"/>
      <c r="C155" s="240" t="s">
        <v>10</v>
      </c>
      <c r="D155" s="240" t="s">
        <v>337</v>
      </c>
      <c r="E155" s="241" t="s">
        <v>1184</v>
      </c>
      <c r="F155" s="242" t="s">
        <v>1185</v>
      </c>
      <c r="G155" s="242"/>
      <c r="H155" s="242"/>
      <c r="I155" s="242"/>
      <c r="J155" s="243" t="s">
        <v>330</v>
      </c>
      <c r="K155" s="244">
        <v>50</v>
      </c>
      <c r="L155" s="245">
        <v>0</v>
      </c>
      <c r="M155" s="246"/>
      <c r="N155" s="247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0.00036999999999999999</v>
      </c>
      <c r="Y155" s="236">
        <f>X155*K155</f>
        <v>0.018499999999999999</v>
      </c>
      <c r="Z155" s="236">
        <v>0</v>
      </c>
      <c r="AA155" s="237">
        <f>Z155*K155</f>
        <v>0</v>
      </c>
      <c r="AR155" s="21" t="s">
        <v>357</v>
      </c>
      <c r="AT155" s="21" t="s">
        <v>337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290</v>
      </c>
      <c r="BM155" s="21" t="s">
        <v>2034</v>
      </c>
    </row>
    <row r="156" s="1" customFormat="1" ht="38.25" customHeight="1">
      <c r="B156" s="45"/>
      <c r="C156" s="227" t="s">
        <v>314</v>
      </c>
      <c r="D156" s="227" t="s">
        <v>231</v>
      </c>
      <c r="E156" s="228" t="s">
        <v>1690</v>
      </c>
      <c r="F156" s="229" t="s">
        <v>1691</v>
      </c>
      <c r="G156" s="229"/>
      <c r="H156" s="229"/>
      <c r="I156" s="229"/>
      <c r="J156" s="230" t="s">
        <v>330</v>
      </c>
      <c r="K156" s="231">
        <v>1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6.9999999999999994E-05</v>
      </c>
      <c r="Y156" s="236">
        <f>X156*K156</f>
        <v>6.9999999999999994E-05</v>
      </c>
      <c r="Z156" s="236">
        <v>0</v>
      </c>
      <c r="AA156" s="237">
        <f>Z156*K156</f>
        <v>0</v>
      </c>
      <c r="AR156" s="21" t="s">
        <v>290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290</v>
      </c>
      <c r="BM156" s="21" t="s">
        <v>2035</v>
      </c>
    </row>
    <row r="157" s="1" customFormat="1" ht="16.5" customHeight="1">
      <c r="B157" s="45"/>
      <c r="C157" s="227" t="s">
        <v>318</v>
      </c>
      <c r="D157" s="227" t="s">
        <v>231</v>
      </c>
      <c r="E157" s="228" t="s">
        <v>1196</v>
      </c>
      <c r="F157" s="229" t="s">
        <v>1197</v>
      </c>
      <c r="G157" s="229"/>
      <c r="H157" s="229"/>
      <c r="I157" s="229"/>
      <c r="J157" s="230" t="s">
        <v>481</v>
      </c>
      <c r="K157" s="231">
        <v>1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290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290</v>
      </c>
      <c r="BM157" s="21" t="s">
        <v>2036</v>
      </c>
    </row>
    <row r="158" s="1" customFormat="1" ht="25.5" customHeight="1">
      <c r="B158" s="45"/>
      <c r="C158" s="227" t="s">
        <v>322</v>
      </c>
      <c r="D158" s="227" t="s">
        <v>231</v>
      </c>
      <c r="E158" s="228" t="s">
        <v>1199</v>
      </c>
      <c r="F158" s="229" t="s">
        <v>1200</v>
      </c>
      <c r="G158" s="229"/>
      <c r="H158" s="229"/>
      <c r="I158" s="229"/>
      <c r="J158" s="230" t="s">
        <v>481</v>
      </c>
      <c r="K158" s="231">
        <v>1</v>
      </c>
      <c r="L158" s="232">
        <v>0</v>
      </c>
      <c r="M158" s="233"/>
      <c r="N158" s="234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290</v>
      </c>
      <c r="AT158" s="21" t="s">
        <v>231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290</v>
      </c>
      <c r="BM158" s="21" t="s">
        <v>2037</v>
      </c>
    </row>
    <row r="159" s="1" customFormat="1" ht="16.5" customHeight="1">
      <c r="B159" s="45"/>
      <c r="C159" s="227" t="s">
        <v>327</v>
      </c>
      <c r="D159" s="227" t="s">
        <v>231</v>
      </c>
      <c r="E159" s="228" t="s">
        <v>1202</v>
      </c>
      <c r="F159" s="229" t="s">
        <v>2038</v>
      </c>
      <c r="G159" s="229"/>
      <c r="H159" s="229"/>
      <c r="I159" s="229"/>
      <c r="J159" s="230" t="s">
        <v>325</v>
      </c>
      <c r="K159" s="231">
        <v>1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0.017330000000000002</v>
      </c>
      <c r="Y159" s="236">
        <f>X159*K159</f>
        <v>0.017330000000000002</v>
      </c>
      <c r="Z159" s="236">
        <v>0</v>
      </c>
      <c r="AA159" s="237">
        <f>Z159*K159</f>
        <v>0</v>
      </c>
      <c r="AR159" s="21" t="s">
        <v>290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290</v>
      </c>
      <c r="BM159" s="21" t="s">
        <v>2039</v>
      </c>
    </row>
    <row r="160" s="1" customFormat="1" ht="25.5" customHeight="1">
      <c r="B160" s="45"/>
      <c r="C160" s="240" t="s">
        <v>332</v>
      </c>
      <c r="D160" s="240" t="s">
        <v>337</v>
      </c>
      <c r="E160" s="241" t="s">
        <v>1205</v>
      </c>
      <c r="F160" s="242" t="s">
        <v>2040</v>
      </c>
      <c r="G160" s="242"/>
      <c r="H160" s="242"/>
      <c r="I160" s="242"/>
      <c r="J160" s="243" t="s">
        <v>481</v>
      </c>
      <c r="K160" s="244">
        <v>1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0.0035000000000000001</v>
      </c>
      <c r="Y160" s="236">
        <f>X160*K160</f>
        <v>0.0035000000000000001</v>
      </c>
      <c r="Z160" s="236">
        <v>0</v>
      </c>
      <c r="AA160" s="237">
        <f>Z160*K160</f>
        <v>0</v>
      </c>
      <c r="AR160" s="21" t="s">
        <v>357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290</v>
      </c>
      <c r="BM160" s="21" t="s">
        <v>2041</v>
      </c>
    </row>
    <row r="161" s="1" customFormat="1" ht="25.5" customHeight="1">
      <c r="B161" s="45"/>
      <c r="C161" s="240" t="s">
        <v>336</v>
      </c>
      <c r="D161" s="240" t="s">
        <v>337</v>
      </c>
      <c r="E161" s="241" t="s">
        <v>1208</v>
      </c>
      <c r="F161" s="242" t="s">
        <v>1209</v>
      </c>
      <c r="G161" s="242"/>
      <c r="H161" s="242"/>
      <c r="I161" s="242"/>
      <c r="J161" s="243" t="s">
        <v>481</v>
      </c>
      <c r="K161" s="244">
        <v>1</v>
      </c>
      <c r="L161" s="245">
        <v>0</v>
      </c>
      <c r="M161" s="246"/>
      <c r="N161" s="247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0.0068999999999999999</v>
      </c>
      <c r="Y161" s="236">
        <f>X161*K161</f>
        <v>0.0068999999999999999</v>
      </c>
      <c r="Z161" s="236">
        <v>0</v>
      </c>
      <c r="AA161" s="237">
        <f>Z161*K161</f>
        <v>0</v>
      </c>
      <c r="AR161" s="21" t="s">
        <v>357</v>
      </c>
      <c r="AT161" s="21" t="s">
        <v>337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290</v>
      </c>
      <c r="BM161" s="21" t="s">
        <v>2042</v>
      </c>
    </row>
    <row r="162" s="1" customFormat="1" ht="25.5" customHeight="1">
      <c r="B162" s="45"/>
      <c r="C162" s="227" t="s">
        <v>341</v>
      </c>
      <c r="D162" s="227" t="s">
        <v>231</v>
      </c>
      <c r="E162" s="228" t="s">
        <v>1211</v>
      </c>
      <c r="F162" s="229" t="s">
        <v>1212</v>
      </c>
      <c r="G162" s="229"/>
      <c r="H162" s="229"/>
      <c r="I162" s="229"/>
      <c r="J162" s="230" t="s">
        <v>481</v>
      </c>
      <c r="K162" s="231">
        <v>1</v>
      </c>
      <c r="L162" s="232">
        <v>0</v>
      </c>
      <c r="M162" s="233"/>
      <c r="N162" s="234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0.0030000000000000001</v>
      </c>
      <c r="Y162" s="236">
        <f>X162*K162</f>
        <v>0.0030000000000000001</v>
      </c>
      <c r="Z162" s="236">
        <v>0</v>
      </c>
      <c r="AA162" s="237">
        <f>Z162*K162</f>
        <v>0</v>
      </c>
      <c r="AR162" s="21" t="s">
        <v>290</v>
      </c>
      <c r="AT162" s="21" t="s">
        <v>231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290</v>
      </c>
      <c r="BM162" s="21" t="s">
        <v>2043</v>
      </c>
    </row>
    <row r="163" s="1" customFormat="1" ht="25.5" customHeight="1">
      <c r="B163" s="45"/>
      <c r="C163" s="227" t="s">
        <v>345</v>
      </c>
      <c r="D163" s="227" t="s">
        <v>231</v>
      </c>
      <c r="E163" s="228" t="s">
        <v>2044</v>
      </c>
      <c r="F163" s="229" t="s">
        <v>2045</v>
      </c>
      <c r="G163" s="229"/>
      <c r="H163" s="229"/>
      <c r="I163" s="229"/>
      <c r="J163" s="230" t="s">
        <v>481</v>
      </c>
      <c r="K163" s="231">
        <v>2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0.00050000000000000001</v>
      </c>
      <c r="Y163" s="236">
        <f>X163*K163</f>
        <v>0.001</v>
      </c>
      <c r="Z163" s="236">
        <v>0</v>
      </c>
      <c r="AA163" s="237">
        <f>Z163*K163</f>
        <v>0</v>
      </c>
      <c r="AR163" s="21" t="s">
        <v>290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290</v>
      </c>
      <c r="BM163" s="21" t="s">
        <v>2046</v>
      </c>
    </row>
    <row r="164" s="1" customFormat="1" ht="25.5" customHeight="1">
      <c r="B164" s="45"/>
      <c r="C164" s="227" t="s">
        <v>349</v>
      </c>
      <c r="D164" s="227" t="s">
        <v>231</v>
      </c>
      <c r="E164" s="228" t="s">
        <v>1223</v>
      </c>
      <c r="F164" s="229" t="s">
        <v>1224</v>
      </c>
      <c r="G164" s="229"/>
      <c r="H164" s="229"/>
      <c r="I164" s="229"/>
      <c r="J164" s="230" t="s">
        <v>330</v>
      </c>
      <c r="K164" s="231">
        <v>50</v>
      </c>
      <c r="L164" s="232">
        <v>0</v>
      </c>
      <c r="M164" s="233"/>
      <c r="N164" s="234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0.00019000000000000001</v>
      </c>
      <c r="Y164" s="236">
        <f>X164*K164</f>
        <v>0.0094999999999999998</v>
      </c>
      <c r="Z164" s="236">
        <v>0</v>
      </c>
      <c r="AA164" s="237">
        <f>Z164*K164</f>
        <v>0</v>
      </c>
      <c r="AR164" s="21" t="s">
        <v>290</v>
      </c>
      <c r="AT164" s="21" t="s">
        <v>231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290</v>
      </c>
      <c r="BM164" s="21" t="s">
        <v>2047</v>
      </c>
    </row>
    <row r="165" s="1" customFormat="1" ht="16.5" customHeight="1">
      <c r="B165" s="45"/>
      <c r="C165" s="227" t="s">
        <v>353</v>
      </c>
      <c r="D165" s="227" t="s">
        <v>231</v>
      </c>
      <c r="E165" s="228" t="s">
        <v>2048</v>
      </c>
      <c r="F165" s="229" t="s">
        <v>2049</v>
      </c>
      <c r="G165" s="229"/>
      <c r="H165" s="229"/>
      <c r="I165" s="229"/>
      <c r="J165" s="230" t="s">
        <v>506</v>
      </c>
      <c r="K165" s="231">
        <v>1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290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290</v>
      </c>
      <c r="BM165" s="21" t="s">
        <v>2050</v>
      </c>
    </row>
    <row r="166" s="1" customFormat="1" ht="25.5" customHeight="1">
      <c r="B166" s="45"/>
      <c r="C166" s="227" t="s">
        <v>357</v>
      </c>
      <c r="D166" s="227" t="s">
        <v>231</v>
      </c>
      <c r="E166" s="228" t="s">
        <v>2051</v>
      </c>
      <c r="F166" s="229" t="s">
        <v>2052</v>
      </c>
      <c r="G166" s="229"/>
      <c r="H166" s="229"/>
      <c r="I166" s="229"/>
      <c r="J166" s="230" t="s">
        <v>330</v>
      </c>
      <c r="K166" s="231">
        <v>50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9.0000000000000006E-05</v>
      </c>
      <c r="Y166" s="236">
        <f>X166*K166</f>
        <v>0.0045000000000000005</v>
      </c>
      <c r="Z166" s="236">
        <v>0</v>
      </c>
      <c r="AA166" s="237">
        <f>Z166*K166</f>
        <v>0</v>
      </c>
      <c r="AR166" s="21" t="s">
        <v>290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290</v>
      </c>
      <c r="BM166" s="21" t="s">
        <v>2053</v>
      </c>
    </row>
    <row r="167" s="1" customFormat="1" ht="25.5" customHeight="1">
      <c r="B167" s="45"/>
      <c r="C167" s="227" t="s">
        <v>361</v>
      </c>
      <c r="D167" s="227" t="s">
        <v>231</v>
      </c>
      <c r="E167" s="228" t="s">
        <v>2054</v>
      </c>
      <c r="F167" s="229" t="s">
        <v>2055</v>
      </c>
      <c r="G167" s="229"/>
      <c r="H167" s="229"/>
      <c r="I167" s="229"/>
      <c r="J167" s="230" t="s">
        <v>330</v>
      </c>
      <c r="K167" s="231">
        <v>50</v>
      </c>
      <c r="L167" s="232">
        <v>0</v>
      </c>
      <c r="M167" s="233"/>
      <c r="N167" s="234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0.00019000000000000001</v>
      </c>
      <c r="Y167" s="236">
        <f>X167*K167</f>
        <v>0.0094999999999999998</v>
      </c>
      <c r="Z167" s="236">
        <v>0</v>
      </c>
      <c r="AA167" s="237">
        <f>Z167*K167</f>
        <v>0</v>
      </c>
      <c r="AR167" s="21" t="s">
        <v>290</v>
      </c>
      <c r="AT167" s="21" t="s">
        <v>231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290</v>
      </c>
      <c r="BM167" s="21" t="s">
        <v>2056</v>
      </c>
    </row>
    <row r="168" s="1" customFormat="1" ht="25.5" customHeight="1">
      <c r="B168" s="45"/>
      <c r="C168" s="227" t="s">
        <v>365</v>
      </c>
      <c r="D168" s="227" t="s">
        <v>231</v>
      </c>
      <c r="E168" s="228" t="s">
        <v>1226</v>
      </c>
      <c r="F168" s="229" t="s">
        <v>1227</v>
      </c>
      <c r="G168" s="229"/>
      <c r="H168" s="229"/>
      <c r="I168" s="229"/>
      <c r="J168" s="230" t="s">
        <v>330</v>
      </c>
      <c r="K168" s="231">
        <v>50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1.0000000000000001E-05</v>
      </c>
      <c r="Y168" s="236">
        <f>X168*K168</f>
        <v>0.00050000000000000001</v>
      </c>
      <c r="Z168" s="236">
        <v>0</v>
      </c>
      <c r="AA168" s="237">
        <f>Z168*K168</f>
        <v>0</v>
      </c>
      <c r="AR168" s="21" t="s">
        <v>290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290</v>
      </c>
      <c r="BM168" s="21" t="s">
        <v>2057</v>
      </c>
    </row>
    <row r="169" s="1" customFormat="1" ht="25.5" customHeight="1">
      <c r="B169" s="45"/>
      <c r="C169" s="227" t="s">
        <v>369</v>
      </c>
      <c r="D169" s="227" t="s">
        <v>231</v>
      </c>
      <c r="E169" s="228" t="s">
        <v>1229</v>
      </c>
      <c r="F169" s="229" t="s">
        <v>1230</v>
      </c>
      <c r="G169" s="229"/>
      <c r="H169" s="229"/>
      <c r="I169" s="229"/>
      <c r="J169" s="230" t="s">
        <v>305</v>
      </c>
      <c r="K169" s="231">
        <v>0.088999999999999996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290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290</v>
      </c>
      <c r="BM169" s="21" t="s">
        <v>2058</v>
      </c>
    </row>
    <row r="170" s="10" customFormat="1" ht="29.88" customHeight="1">
      <c r="B170" s="213"/>
      <c r="C170" s="214"/>
      <c r="D170" s="224" t="s">
        <v>197</v>
      </c>
      <c r="E170" s="224"/>
      <c r="F170" s="224"/>
      <c r="G170" s="224"/>
      <c r="H170" s="224"/>
      <c r="I170" s="224"/>
      <c r="J170" s="224"/>
      <c r="K170" s="224"/>
      <c r="L170" s="224"/>
      <c r="M170" s="224"/>
      <c r="N170" s="238">
        <f>BK170</f>
        <v>0</v>
      </c>
      <c r="O170" s="239"/>
      <c r="P170" s="239"/>
      <c r="Q170" s="239"/>
      <c r="R170" s="217"/>
      <c r="T170" s="218"/>
      <c r="U170" s="214"/>
      <c r="V170" s="214"/>
      <c r="W170" s="219">
        <f>W171</f>
        <v>0</v>
      </c>
      <c r="X170" s="214"/>
      <c r="Y170" s="219">
        <f>Y171</f>
        <v>0</v>
      </c>
      <c r="Z170" s="214"/>
      <c r="AA170" s="220">
        <f>AA171</f>
        <v>0</v>
      </c>
      <c r="AR170" s="221" t="s">
        <v>93</v>
      </c>
      <c r="AT170" s="222" t="s">
        <v>81</v>
      </c>
      <c r="AU170" s="222" t="s">
        <v>89</v>
      </c>
      <c r="AY170" s="221" t="s">
        <v>230</v>
      </c>
      <c r="BK170" s="223">
        <f>BK171</f>
        <v>0</v>
      </c>
    </row>
    <row r="171" s="1" customFormat="1" ht="25.5" customHeight="1">
      <c r="B171" s="45"/>
      <c r="C171" s="227" t="s">
        <v>373</v>
      </c>
      <c r="D171" s="227" t="s">
        <v>231</v>
      </c>
      <c r="E171" s="228" t="s">
        <v>2059</v>
      </c>
      <c r="F171" s="229" t="s">
        <v>2060</v>
      </c>
      <c r="G171" s="229"/>
      <c r="H171" s="229"/>
      <c r="I171" s="229"/>
      <c r="J171" s="230" t="s">
        <v>481</v>
      </c>
      <c r="K171" s="231">
        <v>1</v>
      </c>
      <c r="L171" s="232">
        <v>0</v>
      </c>
      <c r="M171" s="233"/>
      <c r="N171" s="234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290</v>
      </c>
      <c r="AT171" s="21" t="s">
        <v>231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290</v>
      </c>
      <c r="BM171" s="21" t="s">
        <v>2061</v>
      </c>
    </row>
    <row r="172" s="1" customFormat="1" ht="49.92" customHeight="1">
      <c r="B172" s="45"/>
      <c r="C172" s="46"/>
      <c r="D172" s="215" t="s">
        <v>825</v>
      </c>
      <c r="E172" s="46"/>
      <c r="F172" s="46"/>
      <c r="G172" s="46"/>
      <c r="H172" s="46"/>
      <c r="I172" s="46"/>
      <c r="J172" s="46"/>
      <c r="K172" s="46"/>
      <c r="L172" s="46"/>
      <c r="M172" s="46"/>
      <c r="N172" s="248">
        <f>BK172</f>
        <v>0</v>
      </c>
      <c r="O172" s="249"/>
      <c r="P172" s="249"/>
      <c r="Q172" s="249"/>
      <c r="R172" s="47"/>
      <c r="T172" s="201"/>
      <c r="U172" s="71"/>
      <c r="V172" s="71"/>
      <c r="W172" s="71"/>
      <c r="X172" s="71"/>
      <c r="Y172" s="71"/>
      <c r="Z172" s="71"/>
      <c r="AA172" s="73"/>
      <c r="AT172" s="21" t="s">
        <v>81</v>
      </c>
      <c r="AU172" s="21" t="s">
        <v>82</v>
      </c>
      <c r="AY172" s="21" t="s">
        <v>826</v>
      </c>
      <c r="BK172" s="152">
        <v>0</v>
      </c>
    </row>
    <row r="173" s="1" customFormat="1" ht="6.96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6"/>
    </row>
  </sheetData>
  <sheetProtection sheet="1" formatColumns="0" formatRows="0" objects="1" scenarios="1" spinCount="10" saltValue="u2wibJEoe7x8nGGeF3ICdhy/JA6ZCwQotkmWhfQ7n/qUke5+/tiK24Lb09ffDIolZz+S1gZ831LkI/lZYUx+xA==" hashValue="leLQmJijW1nIAdU8K1xnXNGEqMY7IBT7UwUlPnZbOI7MoxoxEopw7OyFIEo3W5zGHPbUW2xOIOyIVdhkKT+Sxg==" algorithmName="SHA-512" password="CC35"/>
  <mergeCells count="194">
    <mergeCell ref="F168:I168"/>
    <mergeCell ref="F167:I167"/>
    <mergeCell ref="F169:I169"/>
    <mergeCell ref="F171:I171"/>
    <mergeCell ref="L168:M168"/>
    <mergeCell ref="L167:M167"/>
    <mergeCell ref="L169:M169"/>
    <mergeCell ref="L171:M171"/>
    <mergeCell ref="N160:Q160"/>
    <mergeCell ref="N159:Q159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1:Q171"/>
    <mergeCell ref="N170:Q170"/>
    <mergeCell ref="N172:Q172"/>
    <mergeCell ref="N158:Q158"/>
    <mergeCell ref="N157:Q157"/>
    <mergeCell ref="N153:Q153"/>
    <mergeCell ref="F151:I151"/>
    <mergeCell ref="F152:I152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L151:M151"/>
    <mergeCell ref="L152:M152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100:Q10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8:P118"/>
    <mergeCell ref="F116:P116"/>
    <mergeCell ref="F117:P117"/>
    <mergeCell ref="F119:P119"/>
    <mergeCell ref="M121:P121"/>
    <mergeCell ref="M123:Q123"/>
    <mergeCell ref="M124:Q124"/>
    <mergeCell ref="F126:I126"/>
    <mergeCell ref="L126:M126"/>
    <mergeCell ref="N126:Q126"/>
    <mergeCell ref="N127:Q127"/>
    <mergeCell ref="N128:Q128"/>
    <mergeCell ref="N129:Q129"/>
    <mergeCell ref="F130:I130"/>
    <mergeCell ref="F131:I131"/>
    <mergeCell ref="L130:M130"/>
    <mergeCell ref="N130:Q130"/>
    <mergeCell ref="L131:M131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F132:I132"/>
    <mergeCell ref="F135:I135"/>
    <mergeCell ref="F134:I134"/>
    <mergeCell ref="F133:I133"/>
    <mergeCell ref="F136:I136"/>
    <mergeCell ref="F137:I137"/>
    <mergeCell ref="F138:I138"/>
    <mergeCell ref="F140:I140"/>
    <mergeCell ref="F142:I142"/>
    <mergeCell ref="F145:I145"/>
    <mergeCell ref="F146:I146"/>
    <mergeCell ref="F147:I147"/>
    <mergeCell ref="F148:I148"/>
    <mergeCell ref="F149:I149"/>
    <mergeCell ref="F150:I150"/>
    <mergeCell ref="L132:M132"/>
    <mergeCell ref="L137:M137"/>
    <mergeCell ref="L133:M133"/>
    <mergeCell ref="L134:M134"/>
    <mergeCell ref="L135:M135"/>
    <mergeCell ref="L136:M136"/>
    <mergeCell ref="L138:M138"/>
    <mergeCell ref="L140:M140"/>
    <mergeCell ref="L142:M142"/>
    <mergeCell ref="L145:M145"/>
    <mergeCell ref="L146:M146"/>
    <mergeCell ref="L147:M147"/>
    <mergeCell ref="L148:M148"/>
    <mergeCell ref="L149:M149"/>
    <mergeCell ref="L150:M150"/>
    <mergeCell ref="N156:Q156"/>
    <mergeCell ref="N154:Q154"/>
    <mergeCell ref="N155:Q155"/>
    <mergeCell ref="N139:Q139"/>
    <mergeCell ref="N140:Q140"/>
    <mergeCell ref="N146:Q146"/>
    <mergeCell ref="N142:Q142"/>
    <mergeCell ref="N145:Q145"/>
    <mergeCell ref="N147:Q147"/>
    <mergeCell ref="N148:Q148"/>
    <mergeCell ref="N149:Q149"/>
    <mergeCell ref="N150:Q150"/>
    <mergeCell ref="N151:Q151"/>
    <mergeCell ref="N152:Q152"/>
    <mergeCell ref="N141:Q141"/>
    <mergeCell ref="N143:Q143"/>
    <mergeCell ref="N144:Q144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6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151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1750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2062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N100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(SUM(BE100:BE107)+SUM(BE127:BE167))</f>
        <v>0</v>
      </c>
      <c r="I34" s="46"/>
      <c r="J34" s="46"/>
      <c r="K34" s="46"/>
      <c r="L34" s="46"/>
      <c r="M34" s="170">
        <f>ROUND((SUM(BE100:BE107)+SUM(BE127:BE167)),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(SUM(BF100:BF107)+SUM(BF127:BF167))</f>
        <v>0</v>
      </c>
      <c r="I35" s="46"/>
      <c r="J35" s="46"/>
      <c r="K35" s="46"/>
      <c r="L35" s="46"/>
      <c r="M35" s="170">
        <f>ROUND((SUM(BF100:BF107)+SUM(BF127:BF167)),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(SUM(BG100:BG107)+SUM(BG127:BG167))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(SUM(BH100:BH107)+SUM(BH127:BH167))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(SUM(BI100:BI107)+SUM(BI127:BI167))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1750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02d - Technologie hrazení a napájení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N127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N128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184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N129</f>
        <v>0</v>
      </c>
      <c r="O92" s="132"/>
      <c r="P92" s="132"/>
      <c r="Q92" s="132"/>
      <c r="R92" s="191"/>
      <c r="T92" s="192"/>
      <c r="U92" s="192"/>
    </row>
    <row r="93" s="7" customFormat="1" ht="24.96" customHeight="1">
      <c r="B93" s="184"/>
      <c r="C93" s="185"/>
      <c r="D93" s="186" t="s">
        <v>200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7">
        <f>N131</f>
        <v>0</v>
      </c>
      <c r="O93" s="185"/>
      <c r="P93" s="185"/>
      <c r="Q93" s="185"/>
      <c r="R93" s="188"/>
      <c r="T93" s="189"/>
      <c r="U93" s="189"/>
    </row>
    <row r="94" s="8" customFormat="1" ht="19.92" customHeight="1">
      <c r="B94" s="190"/>
      <c r="C94" s="132"/>
      <c r="D94" s="147" t="s">
        <v>2063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N132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2064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N148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2065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N152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2066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N155</f>
        <v>0</v>
      </c>
      <c r="O97" s="132"/>
      <c r="P97" s="132"/>
      <c r="Q97" s="132"/>
      <c r="R97" s="191"/>
      <c r="T97" s="192"/>
      <c r="U97" s="192"/>
    </row>
    <row r="98" s="8" customFormat="1" ht="19.92" customHeight="1">
      <c r="B98" s="190"/>
      <c r="C98" s="132"/>
      <c r="D98" s="147" t="s">
        <v>1238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N166</f>
        <v>0</v>
      </c>
      <c r="O98" s="132"/>
      <c r="P98" s="132"/>
      <c r="Q98" s="132"/>
      <c r="R98" s="191"/>
      <c r="T98" s="192"/>
      <c r="U98" s="192"/>
    </row>
    <row r="99" s="1" customFormat="1" ht="21.84" customHeight="1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7"/>
      <c r="T99" s="179"/>
      <c r="U99" s="179"/>
    </row>
    <row r="100" s="1" customFormat="1" ht="29.28" customHeight="1">
      <c r="B100" s="45"/>
      <c r="C100" s="182" t="s">
        <v>207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183">
        <f>ROUND(N101+N102+N103+N104+N105+N106,1)</f>
        <v>0</v>
      </c>
      <c r="O100" s="193"/>
      <c r="P100" s="193"/>
      <c r="Q100" s="193"/>
      <c r="R100" s="47"/>
      <c r="T100" s="194"/>
      <c r="U100" s="195" t="s">
        <v>46</v>
      </c>
    </row>
    <row r="101" s="1" customFormat="1" ht="18" customHeight="1">
      <c r="B101" s="45"/>
      <c r="C101" s="46"/>
      <c r="D101" s="153" t="s">
        <v>208</v>
      </c>
      <c r="E101" s="147"/>
      <c r="F101" s="147"/>
      <c r="G101" s="147"/>
      <c r="H101" s="147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197"/>
      <c r="U101" s="198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209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 ht="18" customHeight="1">
      <c r="B102" s="45"/>
      <c r="C102" s="46"/>
      <c r="D102" s="153" t="s">
        <v>210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ROUND(N90*T102,1)</f>
        <v>0</v>
      </c>
      <c r="O102" s="135"/>
      <c r="P102" s="135"/>
      <c r="Q102" s="135"/>
      <c r="R102" s="47"/>
      <c r="S102" s="196"/>
      <c r="T102" s="197"/>
      <c r="U102" s="198" t="s">
        <v>50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209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102</v>
      </c>
      <c r="BK102" s="196"/>
      <c r="BL102" s="196"/>
      <c r="BM102" s="196"/>
    </row>
    <row r="103" s="1" customFormat="1" ht="18" customHeight="1">
      <c r="B103" s="45"/>
      <c r="C103" s="46"/>
      <c r="D103" s="153" t="s">
        <v>211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ROUND(N90*T103,1)</f>
        <v>0</v>
      </c>
      <c r="O103" s="135"/>
      <c r="P103" s="135"/>
      <c r="Q103" s="135"/>
      <c r="R103" s="47"/>
      <c r="S103" s="196"/>
      <c r="T103" s="197"/>
      <c r="U103" s="198" t="s">
        <v>50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209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102</v>
      </c>
      <c r="BK103" s="196"/>
      <c r="BL103" s="196"/>
      <c r="BM103" s="196"/>
    </row>
    <row r="104" s="1" customFormat="1" ht="18" customHeight="1">
      <c r="B104" s="45"/>
      <c r="C104" s="46"/>
      <c r="D104" s="153" t="s">
        <v>212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ROUND(N90*T104,1)</f>
        <v>0</v>
      </c>
      <c r="O104" s="135"/>
      <c r="P104" s="135"/>
      <c r="Q104" s="135"/>
      <c r="R104" s="47"/>
      <c r="S104" s="196"/>
      <c r="T104" s="197"/>
      <c r="U104" s="198" t="s">
        <v>50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209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102</v>
      </c>
      <c r="BK104" s="196"/>
      <c r="BL104" s="196"/>
      <c r="BM104" s="196"/>
    </row>
    <row r="105" s="1" customFormat="1" ht="18" customHeight="1">
      <c r="B105" s="45"/>
      <c r="C105" s="46"/>
      <c r="D105" s="153" t="s">
        <v>213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ROUND(N90*T105,1)</f>
        <v>0</v>
      </c>
      <c r="O105" s="135"/>
      <c r="P105" s="135"/>
      <c r="Q105" s="135"/>
      <c r="R105" s="47"/>
      <c r="S105" s="196"/>
      <c r="T105" s="197"/>
      <c r="U105" s="198" t="s">
        <v>50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209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102</v>
      </c>
      <c r="BK105" s="196"/>
      <c r="BL105" s="196"/>
      <c r="BM105" s="196"/>
    </row>
    <row r="106" s="1" customFormat="1" ht="18" customHeight="1">
      <c r="B106" s="45"/>
      <c r="C106" s="46"/>
      <c r="D106" s="147" t="s">
        <v>214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148">
        <f>ROUND(N90*T106,1)</f>
        <v>0</v>
      </c>
      <c r="O106" s="135"/>
      <c r="P106" s="135"/>
      <c r="Q106" s="135"/>
      <c r="R106" s="47"/>
      <c r="S106" s="196"/>
      <c r="T106" s="201"/>
      <c r="U106" s="202" t="s">
        <v>50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215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102</v>
      </c>
      <c r="BK106" s="196"/>
      <c r="BL106" s="196"/>
      <c r="BM106" s="196"/>
    </row>
    <row r="107" s="1" customForma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7"/>
      <c r="T107" s="179"/>
      <c r="U107" s="179"/>
    </row>
    <row r="108" s="1" customFormat="1" ht="29.28" customHeight="1">
      <c r="B108" s="45"/>
      <c r="C108" s="158" t="s">
        <v>160</v>
      </c>
      <c r="D108" s="159"/>
      <c r="E108" s="159"/>
      <c r="F108" s="159"/>
      <c r="G108" s="159"/>
      <c r="H108" s="159"/>
      <c r="I108" s="159"/>
      <c r="J108" s="159"/>
      <c r="K108" s="159"/>
      <c r="L108" s="160">
        <f>ROUND(SUM(N90+N100),1)</f>
        <v>0</v>
      </c>
      <c r="M108" s="160"/>
      <c r="N108" s="160"/>
      <c r="O108" s="160"/>
      <c r="P108" s="160"/>
      <c r="Q108" s="160"/>
      <c r="R108" s="47"/>
      <c r="T108" s="179"/>
      <c r="U108" s="179"/>
    </row>
    <row r="109" s="1" customFormat="1" ht="6.96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T109" s="179"/>
      <c r="U109" s="179"/>
    </row>
    <row r="113" s="1" customFormat="1" ht="6.96" customHeight="1"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9"/>
    </row>
    <row r="114" s="1" customFormat="1" ht="36.96" customHeight="1">
      <c r="B114" s="45"/>
      <c r="C114" s="26" t="s">
        <v>216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30" customHeight="1">
      <c r="B116" s="45"/>
      <c r="C116" s="37" t="s">
        <v>19</v>
      </c>
      <c r="D116" s="46"/>
      <c r="E116" s="46"/>
      <c r="F116" s="163" t="str">
        <f>F6</f>
        <v>Stavební úpravy porodny krav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46"/>
      <c r="R116" s="47"/>
    </row>
    <row r="117" ht="30" customHeight="1">
      <c r="B117" s="25"/>
      <c r="C117" s="37" t="s">
        <v>168</v>
      </c>
      <c r="D117" s="30"/>
      <c r="E117" s="30"/>
      <c r="F117" s="163" t="s">
        <v>1750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8"/>
    </row>
    <row r="118" ht="30" customHeight="1">
      <c r="B118" s="25"/>
      <c r="C118" s="37" t="s">
        <v>170</v>
      </c>
      <c r="D118" s="30"/>
      <c r="E118" s="30"/>
      <c r="F118" s="163" t="s">
        <v>171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s="1" customFormat="1" ht="36.96" customHeight="1">
      <c r="B119" s="45"/>
      <c r="C119" s="84" t="s">
        <v>172</v>
      </c>
      <c r="D119" s="46"/>
      <c r="E119" s="46"/>
      <c r="F119" s="86" t="str">
        <f>F9</f>
        <v>02d - Technologie hrazení a napájení</v>
      </c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6.96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18" customHeight="1">
      <c r="B121" s="45"/>
      <c r="C121" s="37" t="s">
        <v>24</v>
      </c>
      <c r="D121" s="46"/>
      <c r="E121" s="46"/>
      <c r="F121" s="32" t="str">
        <f>F11</f>
        <v>Košetice</v>
      </c>
      <c r="G121" s="46"/>
      <c r="H121" s="46"/>
      <c r="I121" s="46"/>
      <c r="J121" s="46"/>
      <c r="K121" s="37" t="s">
        <v>26</v>
      </c>
      <c r="L121" s="46"/>
      <c r="M121" s="89" t="str">
        <f>IF(O11="","",O11)</f>
        <v>8. 2. 2019</v>
      </c>
      <c r="N121" s="89"/>
      <c r="O121" s="89"/>
      <c r="P121" s="89"/>
      <c r="Q121" s="46"/>
      <c r="R121" s="47"/>
    </row>
    <row r="122" s="1" customFormat="1" ht="6.96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</row>
    <row r="123" s="1" customFormat="1">
      <c r="B123" s="45"/>
      <c r="C123" s="37" t="s">
        <v>28</v>
      </c>
      <c r="D123" s="46"/>
      <c r="E123" s="46"/>
      <c r="F123" s="32" t="str">
        <f>E14</f>
        <v>Agropodnik Košetice,a.s.</v>
      </c>
      <c r="G123" s="46"/>
      <c r="H123" s="46"/>
      <c r="I123" s="46"/>
      <c r="J123" s="46"/>
      <c r="K123" s="37" t="s">
        <v>36</v>
      </c>
      <c r="L123" s="46"/>
      <c r="M123" s="32" t="str">
        <f>E20</f>
        <v>Farmtec a.s.</v>
      </c>
      <c r="N123" s="32"/>
      <c r="O123" s="32"/>
      <c r="P123" s="32"/>
      <c r="Q123" s="32"/>
      <c r="R123" s="47"/>
    </row>
    <row r="124" s="1" customFormat="1" ht="14.4" customHeight="1">
      <c r="B124" s="45"/>
      <c r="C124" s="37" t="s">
        <v>34</v>
      </c>
      <c r="D124" s="46"/>
      <c r="E124" s="46"/>
      <c r="F124" s="32" t="str">
        <f>IF(E17="","",E17)</f>
        <v>Vyplň údaj</v>
      </c>
      <c r="G124" s="46"/>
      <c r="H124" s="46"/>
      <c r="I124" s="46"/>
      <c r="J124" s="46"/>
      <c r="K124" s="37" t="s">
        <v>40</v>
      </c>
      <c r="L124" s="46"/>
      <c r="M124" s="32" t="str">
        <f>E23</f>
        <v xml:space="preserve"> </v>
      </c>
      <c r="N124" s="32"/>
      <c r="O124" s="32"/>
      <c r="P124" s="32"/>
      <c r="Q124" s="32"/>
      <c r="R124" s="47"/>
    </row>
    <row r="125" s="1" customFormat="1" ht="10.32" customHeight="1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6" s="9" customFormat="1" ht="29.28" customHeight="1">
      <c r="B126" s="203"/>
      <c r="C126" s="204" t="s">
        <v>217</v>
      </c>
      <c r="D126" s="205" t="s">
        <v>218</v>
      </c>
      <c r="E126" s="205" t="s">
        <v>64</v>
      </c>
      <c r="F126" s="205" t="s">
        <v>219</v>
      </c>
      <c r="G126" s="205"/>
      <c r="H126" s="205"/>
      <c r="I126" s="205"/>
      <c r="J126" s="205" t="s">
        <v>220</v>
      </c>
      <c r="K126" s="205" t="s">
        <v>221</v>
      </c>
      <c r="L126" s="205" t="s">
        <v>222</v>
      </c>
      <c r="M126" s="205"/>
      <c r="N126" s="205" t="s">
        <v>177</v>
      </c>
      <c r="O126" s="205"/>
      <c r="P126" s="205"/>
      <c r="Q126" s="206"/>
      <c r="R126" s="207"/>
      <c r="T126" s="105" t="s">
        <v>223</v>
      </c>
      <c r="U126" s="106" t="s">
        <v>46</v>
      </c>
      <c r="V126" s="106" t="s">
        <v>224</v>
      </c>
      <c r="W126" s="106" t="s">
        <v>225</v>
      </c>
      <c r="X126" s="106" t="s">
        <v>226</v>
      </c>
      <c r="Y126" s="106" t="s">
        <v>227</v>
      </c>
      <c r="Z126" s="106" t="s">
        <v>228</v>
      </c>
      <c r="AA126" s="107" t="s">
        <v>229</v>
      </c>
    </row>
    <row r="127" s="1" customFormat="1" ht="29.28" customHeight="1">
      <c r="B127" s="45"/>
      <c r="C127" s="109" t="s">
        <v>174</v>
      </c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208">
        <f>BK127</f>
        <v>0</v>
      </c>
      <c r="O127" s="209"/>
      <c r="P127" s="209"/>
      <c r="Q127" s="209"/>
      <c r="R127" s="47"/>
      <c r="T127" s="108"/>
      <c r="U127" s="66"/>
      <c r="V127" s="66"/>
      <c r="W127" s="210">
        <f>W128+W131+W168</f>
        <v>0</v>
      </c>
      <c r="X127" s="66"/>
      <c r="Y127" s="210">
        <f>Y128+Y131+Y168</f>
        <v>0</v>
      </c>
      <c r="Z127" s="66"/>
      <c r="AA127" s="211">
        <f>AA128+AA131+AA168</f>
        <v>0</v>
      </c>
      <c r="AT127" s="21" t="s">
        <v>81</v>
      </c>
      <c r="AU127" s="21" t="s">
        <v>179</v>
      </c>
      <c r="BK127" s="212">
        <f>BK128+BK131+BK168</f>
        <v>0</v>
      </c>
    </row>
    <row r="128" s="10" customFormat="1" ht="37.44001" customHeight="1">
      <c r="B128" s="213"/>
      <c r="C128" s="214"/>
      <c r="D128" s="215" t="s">
        <v>180</v>
      </c>
      <c r="E128" s="215"/>
      <c r="F128" s="215"/>
      <c r="G128" s="215"/>
      <c r="H128" s="215"/>
      <c r="I128" s="215"/>
      <c r="J128" s="215"/>
      <c r="K128" s="215"/>
      <c r="L128" s="215"/>
      <c r="M128" s="215"/>
      <c r="N128" s="216">
        <f>BK128</f>
        <v>0</v>
      </c>
      <c r="O128" s="187"/>
      <c r="P128" s="187"/>
      <c r="Q128" s="187"/>
      <c r="R128" s="217"/>
      <c r="T128" s="218"/>
      <c r="U128" s="214"/>
      <c r="V128" s="214"/>
      <c r="W128" s="219">
        <f>W129</f>
        <v>0</v>
      </c>
      <c r="X128" s="214"/>
      <c r="Y128" s="219">
        <f>Y129</f>
        <v>0</v>
      </c>
      <c r="Z128" s="214"/>
      <c r="AA128" s="220">
        <f>AA129</f>
        <v>0</v>
      </c>
      <c r="AR128" s="221" t="s">
        <v>89</v>
      </c>
      <c r="AT128" s="222" t="s">
        <v>81</v>
      </c>
      <c r="AU128" s="222" t="s">
        <v>82</v>
      </c>
      <c r="AY128" s="221" t="s">
        <v>230</v>
      </c>
      <c r="BK128" s="223">
        <f>BK129</f>
        <v>0</v>
      </c>
    </row>
    <row r="129" s="10" customFormat="1" ht="19.92" customHeight="1">
      <c r="B129" s="213"/>
      <c r="C129" s="214"/>
      <c r="D129" s="224" t="s">
        <v>184</v>
      </c>
      <c r="E129" s="224"/>
      <c r="F129" s="224"/>
      <c r="G129" s="224"/>
      <c r="H129" s="224"/>
      <c r="I129" s="224"/>
      <c r="J129" s="224"/>
      <c r="K129" s="224"/>
      <c r="L129" s="224"/>
      <c r="M129" s="224"/>
      <c r="N129" s="225">
        <f>BK129</f>
        <v>0</v>
      </c>
      <c r="O129" s="226"/>
      <c r="P129" s="226"/>
      <c r="Q129" s="226"/>
      <c r="R129" s="217"/>
      <c r="T129" s="218"/>
      <c r="U129" s="214"/>
      <c r="V129" s="214"/>
      <c r="W129" s="219">
        <f>W130</f>
        <v>0</v>
      </c>
      <c r="X129" s="214"/>
      <c r="Y129" s="219">
        <f>Y130</f>
        <v>0</v>
      </c>
      <c r="Z129" s="214"/>
      <c r="AA129" s="220">
        <f>AA130</f>
        <v>0</v>
      </c>
      <c r="AR129" s="221" t="s">
        <v>89</v>
      </c>
      <c r="AT129" s="222" t="s">
        <v>81</v>
      </c>
      <c r="AU129" s="222" t="s">
        <v>89</v>
      </c>
      <c r="AY129" s="221" t="s">
        <v>230</v>
      </c>
      <c r="BK129" s="223">
        <f>BK130</f>
        <v>0</v>
      </c>
    </row>
    <row r="130" s="1" customFormat="1" ht="25.5" customHeight="1">
      <c r="B130" s="45"/>
      <c r="C130" s="227" t="s">
        <v>89</v>
      </c>
      <c r="D130" s="227" t="s">
        <v>231</v>
      </c>
      <c r="E130" s="228" t="s">
        <v>1242</v>
      </c>
      <c r="F130" s="229" t="s">
        <v>1243</v>
      </c>
      <c r="G130" s="229"/>
      <c r="H130" s="229"/>
      <c r="I130" s="229"/>
      <c r="J130" s="230" t="s">
        <v>481</v>
      </c>
      <c r="K130" s="231">
        <v>18</v>
      </c>
      <c r="L130" s="232">
        <v>0</v>
      </c>
      <c r="M130" s="233"/>
      <c r="N130" s="234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102</v>
      </c>
      <c r="AT130" s="21" t="s">
        <v>231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102</v>
      </c>
      <c r="BM130" s="21" t="s">
        <v>2067</v>
      </c>
    </row>
    <row r="131" s="10" customFormat="1" ht="37.44001" customHeight="1">
      <c r="B131" s="213"/>
      <c r="C131" s="214"/>
      <c r="D131" s="215" t="s">
        <v>200</v>
      </c>
      <c r="E131" s="215"/>
      <c r="F131" s="215"/>
      <c r="G131" s="215"/>
      <c r="H131" s="215"/>
      <c r="I131" s="215"/>
      <c r="J131" s="215"/>
      <c r="K131" s="215"/>
      <c r="L131" s="215"/>
      <c r="M131" s="215"/>
      <c r="N131" s="248">
        <f>BK131</f>
        <v>0</v>
      </c>
      <c r="O131" s="249"/>
      <c r="P131" s="249"/>
      <c r="Q131" s="249"/>
      <c r="R131" s="217"/>
      <c r="T131" s="218"/>
      <c r="U131" s="214"/>
      <c r="V131" s="214"/>
      <c r="W131" s="219">
        <f>W132+W148+W152+W155+W166</f>
        <v>0</v>
      </c>
      <c r="X131" s="214"/>
      <c r="Y131" s="219">
        <f>Y132+Y148+Y152+Y155+Y166</f>
        <v>0</v>
      </c>
      <c r="Z131" s="214"/>
      <c r="AA131" s="220">
        <f>AA132+AA148+AA152+AA155+AA166</f>
        <v>0</v>
      </c>
      <c r="AR131" s="221" t="s">
        <v>97</v>
      </c>
      <c r="AT131" s="222" t="s">
        <v>81</v>
      </c>
      <c r="AU131" s="222" t="s">
        <v>82</v>
      </c>
      <c r="AY131" s="221" t="s">
        <v>230</v>
      </c>
      <c r="BK131" s="223">
        <f>BK132+BK148+BK152+BK155+BK166</f>
        <v>0</v>
      </c>
    </row>
    <row r="132" s="10" customFormat="1" ht="19.92" customHeight="1">
      <c r="B132" s="213"/>
      <c r="C132" s="214"/>
      <c r="D132" s="224" t="s">
        <v>2063</v>
      </c>
      <c r="E132" s="224"/>
      <c r="F132" s="224"/>
      <c r="G132" s="224"/>
      <c r="H132" s="224"/>
      <c r="I132" s="224"/>
      <c r="J132" s="224"/>
      <c r="K132" s="224"/>
      <c r="L132" s="224"/>
      <c r="M132" s="224"/>
      <c r="N132" s="225">
        <f>BK132</f>
        <v>0</v>
      </c>
      <c r="O132" s="226"/>
      <c r="P132" s="226"/>
      <c r="Q132" s="226"/>
      <c r="R132" s="217"/>
      <c r="T132" s="218"/>
      <c r="U132" s="214"/>
      <c r="V132" s="214"/>
      <c r="W132" s="219">
        <f>SUM(W133:W147)</f>
        <v>0</v>
      </c>
      <c r="X132" s="214"/>
      <c r="Y132" s="219">
        <f>SUM(Y133:Y147)</f>
        <v>0</v>
      </c>
      <c r="Z132" s="214"/>
      <c r="AA132" s="220">
        <f>SUM(AA133:AA147)</f>
        <v>0</v>
      </c>
      <c r="AR132" s="221" t="s">
        <v>97</v>
      </c>
      <c r="AT132" s="222" t="s">
        <v>81</v>
      </c>
      <c r="AU132" s="222" t="s">
        <v>89</v>
      </c>
      <c r="AY132" s="221" t="s">
        <v>230</v>
      </c>
      <c r="BK132" s="223">
        <f>SUM(BK133:BK147)</f>
        <v>0</v>
      </c>
    </row>
    <row r="133" s="1" customFormat="1" ht="16.5" customHeight="1">
      <c r="B133" s="45"/>
      <c r="C133" s="240" t="s">
        <v>93</v>
      </c>
      <c r="D133" s="240" t="s">
        <v>337</v>
      </c>
      <c r="E133" s="241" t="s">
        <v>2068</v>
      </c>
      <c r="F133" s="242" t="s">
        <v>2069</v>
      </c>
      <c r="G133" s="242"/>
      <c r="H133" s="242"/>
      <c r="I133" s="242"/>
      <c r="J133" s="243" t="s">
        <v>481</v>
      </c>
      <c r="K133" s="244">
        <v>18</v>
      </c>
      <c r="L133" s="245">
        <v>0</v>
      </c>
      <c r="M133" s="246"/>
      <c r="N133" s="247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1583</v>
      </c>
      <c r="AT133" s="21" t="s">
        <v>337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487</v>
      </c>
      <c r="BM133" s="21" t="s">
        <v>93</v>
      </c>
    </row>
    <row r="134" s="1" customFormat="1" ht="51" customHeight="1">
      <c r="B134" s="45"/>
      <c r="C134" s="240" t="s">
        <v>97</v>
      </c>
      <c r="D134" s="240" t="s">
        <v>337</v>
      </c>
      <c r="E134" s="241" t="s">
        <v>2070</v>
      </c>
      <c r="F134" s="242" t="s">
        <v>2071</v>
      </c>
      <c r="G134" s="242"/>
      <c r="H134" s="242"/>
      <c r="I134" s="242"/>
      <c r="J134" s="243" t="s">
        <v>481</v>
      </c>
      <c r="K134" s="244">
        <v>1</v>
      </c>
      <c r="L134" s="245">
        <v>0</v>
      </c>
      <c r="M134" s="246"/>
      <c r="N134" s="247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1583</v>
      </c>
      <c r="AT134" s="21" t="s">
        <v>337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487</v>
      </c>
      <c r="BM134" s="21" t="s">
        <v>102</v>
      </c>
    </row>
    <row r="135" s="1" customFormat="1" ht="51" customHeight="1">
      <c r="B135" s="45"/>
      <c r="C135" s="240" t="s">
        <v>102</v>
      </c>
      <c r="D135" s="240" t="s">
        <v>337</v>
      </c>
      <c r="E135" s="241" t="s">
        <v>2072</v>
      </c>
      <c r="F135" s="242" t="s">
        <v>2073</v>
      </c>
      <c r="G135" s="242"/>
      <c r="H135" s="242"/>
      <c r="I135" s="242"/>
      <c r="J135" s="243" t="s">
        <v>481</v>
      </c>
      <c r="K135" s="244">
        <v>2</v>
      </c>
      <c r="L135" s="245">
        <v>0</v>
      </c>
      <c r="M135" s="246"/>
      <c r="N135" s="247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1583</v>
      </c>
      <c r="AT135" s="21" t="s">
        <v>337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487</v>
      </c>
      <c r="BM135" s="21" t="s">
        <v>250</v>
      </c>
    </row>
    <row r="136" s="1" customFormat="1" ht="51" customHeight="1">
      <c r="B136" s="45"/>
      <c r="C136" s="240" t="s">
        <v>109</v>
      </c>
      <c r="D136" s="240" t="s">
        <v>337</v>
      </c>
      <c r="E136" s="241" t="s">
        <v>2074</v>
      </c>
      <c r="F136" s="242" t="s">
        <v>2075</v>
      </c>
      <c r="G136" s="242"/>
      <c r="H136" s="242"/>
      <c r="I136" s="242"/>
      <c r="J136" s="243" t="s">
        <v>481</v>
      </c>
      <c r="K136" s="244">
        <v>1</v>
      </c>
      <c r="L136" s="245">
        <v>0</v>
      </c>
      <c r="M136" s="246"/>
      <c r="N136" s="247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1583</v>
      </c>
      <c r="AT136" s="21" t="s">
        <v>337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487</v>
      </c>
      <c r="BM136" s="21" t="s">
        <v>258</v>
      </c>
    </row>
    <row r="137" s="1" customFormat="1" ht="51" customHeight="1">
      <c r="B137" s="45"/>
      <c r="C137" s="240" t="s">
        <v>250</v>
      </c>
      <c r="D137" s="240" t="s">
        <v>337</v>
      </c>
      <c r="E137" s="241" t="s">
        <v>2076</v>
      </c>
      <c r="F137" s="242" t="s">
        <v>2077</v>
      </c>
      <c r="G137" s="242"/>
      <c r="H137" s="242"/>
      <c r="I137" s="242"/>
      <c r="J137" s="243" t="s">
        <v>481</v>
      </c>
      <c r="K137" s="244">
        <v>1</v>
      </c>
      <c r="L137" s="245">
        <v>0</v>
      </c>
      <c r="M137" s="246"/>
      <c r="N137" s="247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1583</v>
      </c>
      <c r="AT137" s="21" t="s">
        <v>337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487</v>
      </c>
      <c r="BM137" s="21" t="s">
        <v>266</v>
      </c>
    </row>
    <row r="138" s="1" customFormat="1" ht="51" customHeight="1">
      <c r="B138" s="45"/>
      <c r="C138" s="240" t="s">
        <v>254</v>
      </c>
      <c r="D138" s="240" t="s">
        <v>337</v>
      </c>
      <c r="E138" s="241" t="s">
        <v>2078</v>
      </c>
      <c r="F138" s="242" t="s">
        <v>2079</v>
      </c>
      <c r="G138" s="242"/>
      <c r="H138" s="242"/>
      <c r="I138" s="242"/>
      <c r="J138" s="243" t="s">
        <v>481</v>
      </c>
      <c r="K138" s="244">
        <v>4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1583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487</v>
      </c>
      <c r="BM138" s="21" t="s">
        <v>274</v>
      </c>
    </row>
    <row r="139" s="1" customFormat="1" ht="51" customHeight="1">
      <c r="B139" s="45"/>
      <c r="C139" s="240" t="s">
        <v>258</v>
      </c>
      <c r="D139" s="240" t="s">
        <v>337</v>
      </c>
      <c r="E139" s="241" t="s">
        <v>2080</v>
      </c>
      <c r="F139" s="242" t="s">
        <v>2081</v>
      </c>
      <c r="G139" s="242"/>
      <c r="H139" s="242"/>
      <c r="I139" s="242"/>
      <c r="J139" s="243" t="s">
        <v>481</v>
      </c>
      <c r="K139" s="244">
        <v>2</v>
      </c>
      <c r="L139" s="245">
        <v>0</v>
      </c>
      <c r="M139" s="246"/>
      <c r="N139" s="247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1583</v>
      </c>
      <c r="AT139" s="21" t="s">
        <v>337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487</v>
      </c>
      <c r="BM139" s="21" t="s">
        <v>282</v>
      </c>
    </row>
    <row r="140" s="1" customFormat="1" ht="51" customHeight="1">
      <c r="B140" s="45"/>
      <c r="C140" s="240" t="s">
        <v>262</v>
      </c>
      <c r="D140" s="240" t="s">
        <v>337</v>
      </c>
      <c r="E140" s="241" t="s">
        <v>2082</v>
      </c>
      <c r="F140" s="242" t="s">
        <v>2083</v>
      </c>
      <c r="G140" s="242"/>
      <c r="H140" s="242"/>
      <c r="I140" s="242"/>
      <c r="J140" s="243" t="s">
        <v>481</v>
      </c>
      <c r="K140" s="244">
        <v>1</v>
      </c>
      <c r="L140" s="245">
        <v>0</v>
      </c>
      <c r="M140" s="246"/>
      <c r="N140" s="247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1583</v>
      </c>
      <c r="AT140" s="21" t="s">
        <v>337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487</v>
      </c>
      <c r="BM140" s="21" t="s">
        <v>290</v>
      </c>
    </row>
    <row r="141" s="1" customFormat="1" ht="38.25" customHeight="1">
      <c r="B141" s="45"/>
      <c r="C141" s="240" t="s">
        <v>266</v>
      </c>
      <c r="D141" s="240" t="s">
        <v>337</v>
      </c>
      <c r="E141" s="241" t="s">
        <v>1266</v>
      </c>
      <c r="F141" s="242" t="s">
        <v>1267</v>
      </c>
      <c r="G141" s="242"/>
      <c r="H141" s="242"/>
      <c r="I141" s="242"/>
      <c r="J141" s="243" t="s">
        <v>1257</v>
      </c>
      <c r="K141" s="244">
        <v>1</v>
      </c>
      <c r="L141" s="245">
        <v>0</v>
      </c>
      <c r="M141" s="246"/>
      <c r="N141" s="247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1583</v>
      </c>
      <c r="AT141" s="21" t="s">
        <v>337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487</v>
      </c>
      <c r="BM141" s="21" t="s">
        <v>298</v>
      </c>
    </row>
    <row r="142" s="1" customFormat="1" ht="25.5" customHeight="1">
      <c r="B142" s="45"/>
      <c r="C142" s="240" t="s">
        <v>270</v>
      </c>
      <c r="D142" s="240" t="s">
        <v>337</v>
      </c>
      <c r="E142" s="241" t="s">
        <v>1272</v>
      </c>
      <c r="F142" s="242" t="s">
        <v>1273</v>
      </c>
      <c r="G142" s="242"/>
      <c r="H142" s="242"/>
      <c r="I142" s="242"/>
      <c r="J142" s="243" t="s">
        <v>481</v>
      </c>
      <c r="K142" s="244">
        <v>13</v>
      </c>
      <c r="L142" s="245">
        <v>0</v>
      </c>
      <c r="M142" s="246"/>
      <c r="N142" s="247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1583</v>
      </c>
      <c r="AT142" s="21" t="s">
        <v>337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487</v>
      </c>
      <c r="BM142" s="21" t="s">
        <v>307</v>
      </c>
    </row>
    <row r="143" s="1" customFormat="1" ht="25.5" customHeight="1">
      <c r="B143" s="45"/>
      <c r="C143" s="240" t="s">
        <v>274</v>
      </c>
      <c r="D143" s="240" t="s">
        <v>337</v>
      </c>
      <c r="E143" s="241" t="s">
        <v>2084</v>
      </c>
      <c r="F143" s="242" t="s">
        <v>2085</v>
      </c>
      <c r="G143" s="242"/>
      <c r="H143" s="242"/>
      <c r="I143" s="242"/>
      <c r="J143" s="243" t="s">
        <v>481</v>
      </c>
      <c r="K143" s="244">
        <v>13</v>
      </c>
      <c r="L143" s="245">
        <v>0</v>
      </c>
      <c r="M143" s="246"/>
      <c r="N143" s="247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1583</v>
      </c>
      <c r="AT143" s="21" t="s">
        <v>337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487</v>
      </c>
      <c r="BM143" s="21" t="s">
        <v>314</v>
      </c>
    </row>
    <row r="144" s="1" customFormat="1" ht="38.25" customHeight="1">
      <c r="B144" s="45"/>
      <c r="C144" s="240" t="s">
        <v>278</v>
      </c>
      <c r="D144" s="240" t="s">
        <v>337</v>
      </c>
      <c r="E144" s="241" t="s">
        <v>1280</v>
      </c>
      <c r="F144" s="242" t="s">
        <v>1281</v>
      </c>
      <c r="G144" s="242"/>
      <c r="H144" s="242"/>
      <c r="I144" s="242"/>
      <c r="J144" s="243" t="s">
        <v>481</v>
      </c>
      <c r="K144" s="244">
        <v>15</v>
      </c>
      <c r="L144" s="245">
        <v>0</v>
      </c>
      <c r="M144" s="246"/>
      <c r="N144" s="247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1583</v>
      </c>
      <c r="AT144" s="21" t="s">
        <v>337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487</v>
      </c>
      <c r="BM144" s="21" t="s">
        <v>322</v>
      </c>
    </row>
    <row r="145" s="1" customFormat="1" ht="38.25" customHeight="1">
      <c r="B145" s="45"/>
      <c r="C145" s="240" t="s">
        <v>282</v>
      </c>
      <c r="D145" s="240" t="s">
        <v>337</v>
      </c>
      <c r="E145" s="241" t="s">
        <v>1282</v>
      </c>
      <c r="F145" s="242" t="s">
        <v>1283</v>
      </c>
      <c r="G145" s="242"/>
      <c r="H145" s="242"/>
      <c r="I145" s="242"/>
      <c r="J145" s="243" t="s">
        <v>481</v>
      </c>
      <c r="K145" s="244">
        <v>6</v>
      </c>
      <c r="L145" s="245">
        <v>0</v>
      </c>
      <c r="M145" s="246"/>
      <c r="N145" s="247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1583</v>
      </c>
      <c r="AT145" s="21" t="s">
        <v>337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487</v>
      </c>
      <c r="BM145" s="21" t="s">
        <v>332</v>
      </c>
    </row>
    <row r="146" s="1" customFormat="1" ht="16.5" customHeight="1">
      <c r="B146" s="45"/>
      <c r="C146" s="240" t="s">
        <v>11</v>
      </c>
      <c r="D146" s="240" t="s">
        <v>337</v>
      </c>
      <c r="E146" s="241" t="s">
        <v>2086</v>
      </c>
      <c r="F146" s="242" t="s">
        <v>2087</v>
      </c>
      <c r="G146" s="242"/>
      <c r="H146" s="242"/>
      <c r="I146" s="242"/>
      <c r="J146" s="243" t="s">
        <v>481</v>
      </c>
      <c r="K146" s="244">
        <v>4</v>
      </c>
      <c r="L146" s="245">
        <v>0</v>
      </c>
      <c r="M146" s="246"/>
      <c r="N146" s="247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1583</v>
      </c>
      <c r="AT146" s="21" t="s">
        <v>337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487</v>
      </c>
      <c r="BM146" s="21" t="s">
        <v>341</v>
      </c>
    </row>
    <row r="147" s="1" customFormat="1" ht="16.5" customHeight="1">
      <c r="B147" s="45"/>
      <c r="C147" s="240" t="s">
        <v>290</v>
      </c>
      <c r="D147" s="240" t="s">
        <v>337</v>
      </c>
      <c r="E147" s="241" t="s">
        <v>2088</v>
      </c>
      <c r="F147" s="242" t="s">
        <v>2089</v>
      </c>
      <c r="G147" s="242"/>
      <c r="H147" s="242"/>
      <c r="I147" s="242"/>
      <c r="J147" s="243" t="s">
        <v>481</v>
      </c>
      <c r="K147" s="244">
        <v>36</v>
      </c>
      <c r="L147" s="245">
        <v>0</v>
      </c>
      <c r="M147" s="246"/>
      <c r="N147" s="247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1583</v>
      </c>
      <c r="AT147" s="21" t="s">
        <v>337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487</v>
      </c>
      <c r="BM147" s="21" t="s">
        <v>349</v>
      </c>
    </row>
    <row r="148" s="10" customFormat="1" ht="29.88" customHeight="1">
      <c r="B148" s="213"/>
      <c r="C148" s="214"/>
      <c r="D148" s="224" t="s">
        <v>2064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38">
        <f>BK148</f>
        <v>0</v>
      </c>
      <c r="O148" s="239"/>
      <c r="P148" s="239"/>
      <c r="Q148" s="239"/>
      <c r="R148" s="217"/>
      <c r="T148" s="218"/>
      <c r="U148" s="214"/>
      <c r="V148" s="214"/>
      <c r="W148" s="219">
        <f>SUM(W149:W151)</f>
        <v>0</v>
      </c>
      <c r="X148" s="214"/>
      <c r="Y148" s="219">
        <f>SUM(Y149:Y151)</f>
        <v>0</v>
      </c>
      <c r="Z148" s="214"/>
      <c r="AA148" s="220">
        <f>SUM(AA149:AA151)</f>
        <v>0</v>
      </c>
      <c r="AR148" s="221" t="s">
        <v>97</v>
      </c>
      <c r="AT148" s="222" t="s">
        <v>81</v>
      </c>
      <c r="AU148" s="222" t="s">
        <v>89</v>
      </c>
      <c r="AY148" s="221" t="s">
        <v>230</v>
      </c>
      <c r="BK148" s="223">
        <f>SUM(BK149:BK151)</f>
        <v>0</v>
      </c>
    </row>
    <row r="149" s="1" customFormat="1" ht="25.5" customHeight="1">
      <c r="B149" s="45"/>
      <c r="C149" s="240" t="s">
        <v>294</v>
      </c>
      <c r="D149" s="240" t="s">
        <v>337</v>
      </c>
      <c r="E149" s="241" t="s">
        <v>1286</v>
      </c>
      <c r="F149" s="242" t="s">
        <v>1287</v>
      </c>
      <c r="G149" s="242"/>
      <c r="H149" s="242"/>
      <c r="I149" s="242"/>
      <c r="J149" s="243" t="s">
        <v>330</v>
      </c>
      <c r="K149" s="244">
        <v>30</v>
      </c>
      <c r="L149" s="245">
        <v>0</v>
      </c>
      <c r="M149" s="246"/>
      <c r="N149" s="247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1583</v>
      </c>
      <c r="AT149" s="21" t="s">
        <v>337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487</v>
      </c>
      <c r="BM149" s="21" t="s">
        <v>357</v>
      </c>
    </row>
    <row r="150" s="1" customFormat="1" ht="16.5" customHeight="1">
      <c r="B150" s="45"/>
      <c r="C150" s="240" t="s">
        <v>298</v>
      </c>
      <c r="D150" s="240" t="s">
        <v>337</v>
      </c>
      <c r="E150" s="241" t="s">
        <v>1288</v>
      </c>
      <c r="F150" s="242" t="s">
        <v>1289</v>
      </c>
      <c r="G150" s="242"/>
      <c r="H150" s="242"/>
      <c r="I150" s="242"/>
      <c r="J150" s="243" t="s">
        <v>481</v>
      </c>
      <c r="K150" s="244">
        <v>120</v>
      </c>
      <c r="L150" s="245">
        <v>0</v>
      </c>
      <c r="M150" s="246"/>
      <c r="N150" s="247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1583</v>
      </c>
      <c r="AT150" s="21" t="s">
        <v>337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487</v>
      </c>
      <c r="BM150" s="21" t="s">
        <v>365</v>
      </c>
    </row>
    <row r="151" s="1" customFormat="1" ht="16.5" customHeight="1">
      <c r="B151" s="45"/>
      <c r="C151" s="240" t="s">
        <v>302</v>
      </c>
      <c r="D151" s="240" t="s">
        <v>337</v>
      </c>
      <c r="E151" s="241" t="s">
        <v>1290</v>
      </c>
      <c r="F151" s="242" t="s">
        <v>1291</v>
      </c>
      <c r="G151" s="242"/>
      <c r="H151" s="242"/>
      <c r="I151" s="242"/>
      <c r="J151" s="243" t="s">
        <v>481</v>
      </c>
      <c r="K151" s="244">
        <v>24</v>
      </c>
      <c r="L151" s="245">
        <v>0</v>
      </c>
      <c r="M151" s="246"/>
      <c r="N151" s="247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1583</v>
      </c>
      <c r="AT151" s="21" t="s">
        <v>337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487</v>
      </c>
      <c r="BM151" s="21" t="s">
        <v>373</v>
      </c>
    </row>
    <row r="152" s="10" customFormat="1" ht="29.88" customHeight="1">
      <c r="B152" s="213"/>
      <c r="C152" s="214"/>
      <c r="D152" s="224" t="s">
        <v>2065</v>
      </c>
      <c r="E152" s="224"/>
      <c r="F152" s="224"/>
      <c r="G152" s="224"/>
      <c r="H152" s="224"/>
      <c r="I152" s="224"/>
      <c r="J152" s="224"/>
      <c r="K152" s="224"/>
      <c r="L152" s="224"/>
      <c r="M152" s="224"/>
      <c r="N152" s="238">
        <f>BK152</f>
        <v>0</v>
      </c>
      <c r="O152" s="239"/>
      <c r="P152" s="239"/>
      <c r="Q152" s="239"/>
      <c r="R152" s="217"/>
      <c r="T152" s="218"/>
      <c r="U152" s="214"/>
      <c r="V152" s="214"/>
      <c r="W152" s="219">
        <f>SUM(W153:W154)</f>
        <v>0</v>
      </c>
      <c r="X152" s="214"/>
      <c r="Y152" s="219">
        <f>SUM(Y153:Y154)</f>
        <v>0</v>
      </c>
      <c r="Z152" s="214"/>
      <c r="AA152" s="220">
        <f>SUM(AA153:AA154)</f>
        <v>0</v>
      </c>
      <c r="AR152" s="221" t="s">
        <v>97</v>
      </c>
      <c r="AT152" s="222" t="s">
        <v>81</v>
      </c>
      <c r="AU152" s="222" t="s">
        <v>89</v>
      </c>
      <c r="AY152" s="221" t="s">
        <v>230</v>
      </c>
      <c r="BK152" s="223">
        <f>SUM(BK153:BK154)</f>
        <v>0</v>
      </c>
    </row>
    <row r="153" s="1" customFormat="1" ht="89.25" customHeight="1">
      <c r="B153" s="45"/>
      <c r="C153" s="240" t="s">
        <v>307</v>
      </c>
      <c r="D153" s="240" t="s">
        <v>337</v>
      </c>
      <c r="E153" s="241" t="s">
        <v>1310</v>
      </c>
      <c r="F153" s="242" t="s">
        <v>1311</v>
      </c>
      <c r="G153" s="242"/>
      <c r="H153" s="242"/>
      <c r="I153" s="242"/>
      <c r="J153" s="243" t="s">
        <v>481</v>
      </c>
      <c r="K153" s="244">
        <v>1</v>
      </c>
      <c r="L153" s="245">
        <v>0</v>
      </c>
      <c r="M153" s="246"/>
      <c r="N153" s="247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1583</v>
      </c>
      <c r="AT153" s="21" t="s">
        <v>337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487</v>
      </c>
      <c r="BM153" s="21" t="s">
        <v>381</v>
      </c>
    </row>
    <row r="154" s="1" customFormat="1" ht="16.5" customHeight="1">
      <c r="B154" s="45"/>
      <c r="C154" s="240" t="s">
        <v>10</v>
      </c>
      <c r="D154" s="240" t="s">
        <v>337</v>
      </c>
      <c r="E154" s="241" t="s">
        <v>2090</v>
      </c>
      <c r="F154" s="242" t="s">
        <v>2091</v>
      </c>
      <c r="G154" s="242"/>
      <c r="H154" s="242"/>
      <c r="I154" s="242"/>
      <c r="J154" s="243" t="s">
        <v>1295</v>
      </c>
      <c r="K154" s="244">
        <v>1</v>
      </c>
      <c r="L154" s="245">
        <v>0</v>
      </c>
      <c r="M154" s="246"/>
      <c r="N154" s="247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1583</v>
      </c>
      <c r="AT154" s="21" t="s">
        <v>337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487</v>
      </c>
      <c r="BM154" s="21" t="s">
        <v>389</v>
      </c>
    </row>
    <row r="155" s="10" customFormat="1" ht="29.88" customHeight="1">
      <c r="B155" s="213"/>
      <c r="C155" s="214"/>
      <c r="D155" s="224" t="s">
        <v>2066</v>
      </c>
      <c r="E155" s="224"/>
      <c r="F155" s="224"/>
      <c r="G155" s="224"/>
      <c r="H155" s="224"/>
      <c r="I155" s="224"/>
      <c r="J155" s="224"/>
      <c r="K155" s="224"/>
      <c r="L155" s="224"/>
      <c r="M155" s="224"/>
      <c r="N155" s="238">
        <f>BK155</f>
        <v>0</v>
      </c>
      <c r="O155" s="239"/>
      <c r="P155" s="239"/>
      <c r="Q155" s="239"/>
      <c r="R155" s="217"/>
      <c r="T155" s="218"/>
      <c r="U155" s="214"/>
      <c r="V155" s="214"/>
      <c r="W155" s="219">
        <f>SUM(W156:W165)</f>
        <v>0</v>
      </c>
      <c r="X155" s="214"/>
      <c r="Y155" s="219">
        <f>SUM(Y156:Y165)</f>
        <v>0</v>
      </c>
      <c r="Z155" s="214"/>
      <c r="AA155" s="220">
        <f>SUM(AA156:AA165)</f>
        <v>0</v>
      </c>
      <c r="AR155" s="221" t="s">
        <v>97</v>
      </c>
      <c r="AT155" s="222" t="s">
        <v>81</v>
      </c>
      <c r="AU155" s="222" t="s">
        <v>89</v>
      </c>
      <c r="AY155" s="221" t="s">
        <v>230</v>
      </c>
      <c r="BK155" s="223">
        <f>SUM(BK156:BK165)</f>
        <v>0</v>
      </c>
    </row>
    <row r="156" s="1" customFormat="1" ht="16.5" customHeight="1">
      <c r="B156" s="45"/>
      <c r="C156" s="240" t="s">
        <v>314</v>
      </c>
      <c r="D156" s="240" t="s">
        <v>337</v>
      </c>
      <c r="E156" s="241" t="s">
        <v>2092</v>
      </c>
      <c r="F156" s="242" t="s">
        <v>2093</v>
      </c>
      <c r="G156" s="242"/>
      <c r="H156" s="242"/>
      <c r="I156" s="242"/>
      <c r="J156" s="243" t="s">
        <v>481</v>
      </c>
      <c r="K156" s="244">
        <v>1</v>
      </c>
      <c r="L156" s="245">
        <v>0</v>
      </c>
      <c r="M156" s="246"/>
      <c r="N156" s="247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1583</v>
      </c>
      <c r="AT156" s="21" t="s">
        <v>337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487</v>
      </c>
      <c r="BM156" s="21" t="s">
        <v>397</v>
      </c>
    </row>
    <row r="157" s="1" customFormat="1" ht="16.5" customHeight="1">
      <c r="B157" s="45"/>
      <c r="C157" s="240" t="s">
        <v>318</v>
      </c>
      <c r="D157" s="240" t="s">
        <v>337</v>
      </c>
      <c r="E157" s="241" t="s">
        <v>2094</v>
      </c>
      <c r="F157" s="242" t="s">
        <v>2095</v>
      </c>
      <c r="G157" s="242"/>
      <c r="H157" s="242"/>
      <c r="I157" s="242"/>
      <c r="J157" s="243" t="s">
        <v>481</v>
      </c>
      <c r="K157" s="244">
        <v>1</v>
      </c>
      <c r="L157" s="245">
        <v>0</v>
      </c>
      <c r="M157" s="246"/>
      <c r="N157" s="247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1583</v>
      </c>
      <c r="AT157" s="21" t="s">
        <v>337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487</v>
      </c>
      <c r="BM157" s="21" t="s">
        <v>405</v>
      </c>
    </row>
    <row r="158" s="1" customFormat="1" ht="16.5" customHeight="1">
      <c r="B158" s="45"/>
      <c r="C158" s="240" t="s">
        <v>322</v>
      </c>
      <c r="D158" s="240" t="s">
        <v>337</v>
      </c>
      <c r="E158" s="241" t="s">
        <v>2096</v>
      </c>
      <c r="F158" s="242" t="s">
        <v>2097</v>
      </c>
      <c r="G158" s="242"/>
      <c r="H158" s="242"/>
      <c r="I158" s="242"/>
      <c r="J158" s="243" t="s">
        <v>481</v>
      </c>
      <c r="K158" s="244">
        <v>1</v>
      </c>
      <c r="L158" s="245">
        <v>0</v>
      </c>
      <c r="M158" s="246"/>
      <c r="N158" s="247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1583</v>
      </c>
      <c r="AT158" s="21" t="s">
        <v>337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487</v>
      </c>
      <c r="BM158" s="21" t="s">
        <v>413</v>
      </c>
    </row>
    <row r="159" s="1" customFormat="1" ht="16.5" customHeight="1">
      <c r="B159" s="45"/>
      <c r="C159" s="240" t="s">
        <v>327</v>
      </c>
      <c r="D159" s="240" t="s">
        <v>337</v>
      </c>
      <c r="E159" s="241" t="s">
        <v>2098</v>
      </c>
      <c r="F159" s="242" t="s">
        <v>2099</v>
      </c>
      <c r="G159" s="242"/>
      <c r="H159" s="242"/>
      <c r="I159" s="242"/>
      <c r="J159" s="243" t="s">
        <v>481</v>
      </c>
      <c r="K159" s="244">
        <v>1</v>
      </c>
      <c r="L159" s="245">
        <v>0</v>
      </c>
      <c r="M159" s="246"/>
      <c r="N159" s="247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1583</v>
      </c>
      <c r="AT159" s="21" t="s">
        <v>337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487</v>
      </c>
      <c r="BM159" s="21" t="s">
        <v>421</v>
      </c>
    </row>
    <row r="160" s="1" customFormat="1" ht="16.5" customHeight="1">
      <c r="B160" s="45"/>
      <c r="C160" s="240" t="s">
        <v>332</v>
      </c>
      <c r="D160" s="240" t="s">
        <v>337</v>
      </c>
      <c r="E160" s="241" t="s">
        <v>2100</v>
      </c>
      <c r="F160" s="242" t="s">
        <v>2101</v>
      </c>
      <c r="G160" s="242"/>
      <c r="H160" s="242"/>
      <c r="I160" s="242"/>
      <c r="J160" s="243" t="s">
        <v>481</v>
      </c>
      <c r="K160" s="244">
        <v>2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1583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487</v>
      </c>
      <c r="BM160" s="21" t="s">
        <v>429</v>
      </c>
    </row>
    <row r="161" s="1" customFormat="1" ht="16.5" customHeight="1">
      <c r="B161" s="45"/>
      <c r="C161" s="240" t="s">
        <v>336</v>
      </c>
      <c r="D161" s="240" t="s">
        <v>337</v>
      </c>
      <c r="E161" s="241" t="s">
        <v>2102</v>
      </c>
      <c r="F161" s="242" t="s">
        <v>2103</v>
      </c>
      <c r="G161" s="242"/>
      <c r="H161" s="242"/>
      <c r="I161" s="242"/>
      <c r="J161" s="243" t="s">
        <v>481</v>
      </c>
      <c r="K161" s="244">
        <v>1</v>
      </c>
      <c r="L161" s="245">
        <v>0</v>
      </c>
      <c r="M161" s="246"/>
      <c r="N161" s="247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1583</v>
      </c>
      <c r="AT161" s="21" t="s">
        <v>337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487</v>
      </c>
      <c r="BM161" s="21" t="s">
        <v>437</v>
      </c>
    </row>
    <row r="162" s="1" customFormat="1" ht="16.5" customHeight="1">
      <c r="B162" s="45"/>
      <c r="C162" s="240" t="s">
        <v>341</v>
      </c>
      <c r="D162" s="240" t="s">
        <v>337</v>
      </c>
      <c r="E162" s="241" t="s">
        <v>2104</v>
      </c>
      <c r="F162" s="242" t="s">
        <v>2105</v>
      </c>
      <c r="G162" s="242"/>
      <c r="H162" s="242"/>
      <c r="I162" s="242"/>
      <c r="J162" s="243" t="s">
        <v>481</v>
      </c>
      <c r="K162" s="244">
        <v>1</v>
      </c>
      <c r="L162" s="245">
        <v>0</v>
      </c>
      <c r="M162" s="246"/>
      <c r="N162" s="247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1583</v>
      </c>
      <c r="AT162" s="21" t="s">
        <v>337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487</v>
      </c>
      <c r="BM162" s="21" t="s">
        <v>445</v>
      </c>
    </row>
    <row r="163" s="1" customFormat="1" ht="16.5" customHeight="1">
      <c r="B163" s="45"/>
      <c r="C163" s="240" t="s">
        <v>345</v>
      </c>
      <c r="D163" s="240" t="s">
        <v>337</v>
      </c>
      <c r="E163" s="241" t="s">
        <v>2106</v>
      </c>
      <c r="F163" s="242" t="s">
        <v>2107</v>
      </c>
      <c r="G163" s="242"/>
      <c r="H163" s="242"/>
      <c r="I163" s="242"/>
      <c r="J163" s="243" t="s">
        <v>481</v>
      </c>
      <c r="K163" s="244">
        <v>1</v>
      </c>
      <c r="L163" s="245">
        <v>0</v>
      </c>
      <c r="M163" s="246"/>
      <c r="N163" s="247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1583</v>
      </c>
      <c r="AT163" s="21" t="s">
        <v>337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487</v>
      </c>
      <c r="BM163" s="21" t="s">
        <v>453</v>
      </c>
    </row>
    <row r="164" s="1" customFormat="1" ht="16.5" customHeight="1">
      <c r="B164" s="45"/>
      <c r="C164" s="240" t="s">
        <v>349</v>
      </c>
      <c r="D164" s="240" t="s">
        <v>337</v>
      </c>
      <c r="E164" s="241" t="s">
        <v>2108</v>
      </c>
      <c r="F164" s="242" t="s">
        <v>2109</v>
      </c>
      <c r="G164" s="242"/>
      <c r="H164" s="242"/>
      <c r="I164" s="242"/>
      <c r="J164" s="243" t="s">
        <v>481</v>
      </c>
      <c r="K164" s="244">
        <v>1</v>
      </c>
      <c r="L164" s="245">
        <v>0</v>
      </c>
      <c r="M164" s="246"/>
      <c r="N164" s="247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1583</v>
      </c>
      <c r="AT164" s="21" t="s">
        <v>337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487</v>
      </c>
      <c r="BM164" s="21" t="s">
        <v>461</v>
      </c>
    </row>
    <row r="165" s="1" customFormat="1" ht="25.5" customHeight="1">
      <c r="B165" s="45"/>
      <c r="C165" s="240" t="s">
        <v>353</v>
      </c>
      <c r="D165" s="240" t="s">
        <v>337</v>
      </c>
      <c r="E165" s="241" t="s">
        <v>1294</v>
      </c>
      <c r="F165" s="242" t="s">
        <v>1285</v>
      </c>
      <c r="G165" s="242"/>
      <c r="H165" s="242"/>
      <c r="I165" s="242"/>
      <c r="J165" s="243" t="s">
        <v>1295</v>
      </c>
      <c r="K165" s="244">
        <v>1</v>
      </c>
      <c r="L165" s="245">
        <v>0</v>
      </c>
      <c r="M165" s="246"/>
      <c r="N165" s="247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1583</v>
      </c>
      <c r="AT165" s="21" t="s">
        <v>337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487</v>
      </c>
      <c r="BM165" s="21" t="s">
        <v>469</v>
      </c>
    </row>
    <row r="166" s="10" customFormat="1" ht="29.88" customHeight="1">
      <c r="B166" s="213"/>
      <c r="C166" s="214"/>
      <c r="D166" s="224" t="s">
        <v>1238</v>
      </c>
      <c r="E166" s="224"/>
      <c r="F166" s="224"/>
      <c r="G166" s="224"/>
      <c r="H166" s="224"/>
      <c r="I166" s="224"/>
      <c r="J166" s="224"/>
      <c r="K166" s="224"/>
      <c r="L166" s="224"/>
      <c r="M166" s="224"/>
      <c r="N166" s="238">
        <f>BK166</f>
        <v>0</v>
      </c>
      <c r="O166" s="239"/>
      <c r="P166" s="239"/>
      <c r="Q166" s="239"/>
      <c r="R166" s="217"/>
      <c r="T166" s="218"/>
      <c r="U166" s="214"/>
      <c r="V166" s="214"/>
      <c r="W166" s="219">
        <f>W167</f>
        <v>0</v>
      </c>
      <c r="X166" s="214"/>
      <c r="Y166" s="219">
        <f>Y167</f>
        <v>0</v>
      </c>
      <c r="Z166" s="214"/>
      <c r="AA166" s="220">
        <f>AA167</f>
        <v>0</v>
      </c>
      <c r="AR166" s="221" t="s">
        <v>97</v>
      </c>
      <c r="AT166" s="222" t="s">
        <v>81</v>
      </c>
      <c r="AU166" s="222" t="s">
        <v>89</v>
      </c>
      <c r="AY166" s="221" t="s">
        <v>230</v>
      </c>
      <c r="BK166" s="223">
        <f>BK167</f>
        <v>0</v>
      </c>
    </row>
    <row r="167" s="1" customFormat="1" ht="25.5" customHeight="1">
      <c r="B167" s="45"/>
      <c r="C167" s="227" t="s">
        <v>357</v>
      </c>
      <c r="D167" s="227" t="s">
        <v>231</v>
      </c>
      <c r="E167" s="228" t="s">
        <v>1312</v>
      </c>
      <c r="F167" s="229" t="s">
        <v>1313</v>
      </c>
      <c r="G167" s="229"/>
      <c r="H167" s="229"/>
      <c r="I167" s="229"/>
      <c r="J167" s="230" t="s">
        <v>476</v>
      </c>
      <c r="K167" s="231">
        <v>140</v>
      </c>
      <c r="L167" s="232">
        <v>0</v>
      </c>
      <c r="M167" s="233"/>
      <c r="N167" s="234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487</v>
      </c>
      <c r="AT167" s="21" t="s">
        <v>231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487</v>
      </c>
      <c r="BM167" s="21" t="s">
        <v>2110</v>
      </c>
    </row>
    <row r="168" s="1" customFormat="1" ht="49.92" customHeight="1">
      <c r="B168" s="45"/>
      <c r="C168" s="46"/>
      <c r="D168" s="215" t="s">
        <v>825</v>
      </c>
      <c r="E168" s="46"/>
      <c r="F168" s="46"/>
      <c r="G168" s="46"/>
      <c r="H168" s="46"/>
      <c r="I168" s="46"/>
      <c r="J168" s="46"/>
      <c r="K168" s="46"/>
      <c r="L168" s="46"/>
      <c r="M168" s="46"/>
      <c r="N168" s="248">
        <f>BK168</f>
        <v>0</v>
      </c>
      <c r="O168" s="249"/>
      <c r="P168" s="249"/>
      <c r="Q168" s="249"/>
      <c r="R168" s="47"/>
      <c r="T168" s="201"/>
      <c r="U168" s="71"/>
      <c r="V168" s="71"/>
      <c r="W168" s="71"/>
      <c r="X168" s="71"/>
      <c r="Y168" s="71"/>
      <c r="Z168" s="71"/>
      <c r="AA168" s="73"/>
      <c r="AT168" s="21" t="s">
        <v>81</v>
      </c>
      <c r="AU168" s="21" t="s">
        <v>82</v>
      </c>
      <c r="AY168" s="21" t="s">
        <v>826</v>
      </c>
      <c r="BK168" s="152">
        <v>0</v>
      </c>
    </row>
    <row r="169" s="1" customFormat="1" ht="6.96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6"/>
    </row>
  </sheetData>
  <sheetProtection sheet="1" formatColumns="0" formatRows="0" objects="1" scenarios="1" spinCount="10" saltValue="Ucei1kmUeMfrNpgaSJHcKkNPTQyJnhV7PWLp/mFiW5cLN5yZHszwvBJodSpAQrpdwtUY/yoq3gT08uY9iArCDQ==" hashValue="EHMHuAfE9eyoI/0k9wWqgmkxGaaG17ck5NC+8iJbWrIz71Vv2jIlxKceG2D7b8OPT+3oSVJqJZbgUeGt1FSXQQ==" algorithmName="SHA-512" password="CC35"/>
  <mergeCells count="182">
    <mergeCell ref="N167:Q167"/>
    <mergeCell ref="N165:Q165"/>
    <mergeCell ref="N166:Q166"/>
    <mergeCell ref="N168:Q168"/>
    <mergeCell ref="F151:I151"/>
    <mergeCell ref="F149:I149"/>
    <mergeCell ref="F150:I150"/>
    <mergeCell ref="F153:I153"/>
    <mergeCell ref="F154:I154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7:I167"/>
    <mergeCell ref="L40:P40"/>
    <mergeCell ref="N94:Q94"/>
    <mergeCell ref="N96:Q96"/>
    <mergeCell ref="N97:Q97"/>
    <mergeCell ref="N98:Q98"/>
    <mergeCell ref="N100:Q100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8:P118"/>
    <mergeCell ref="F116:P116"/>
    <mergeCell ref="F117:P117"/>
    <mergeCell ref="F119:P119"/>
    <mergeCell ref="M121:P121"/>
    <mergeCell ref="M123:Q123"/>
    <mergeCell ref="M124:Q124"/>
    <mergeCell ref="L126:M126"/>
    <mergeCell ref="N126:Q126"/>
    <mergeCell ref="F126:I126"/>
    <mergeCell ref="N136:Q136"/>
    <mergeCell ref="N127:Q127"/>
    <mergeCell ref="N128:Q128"/>
    <mergeCell ref="N129:Q129"/>
    <mergeCell ref="L157:M157"/>
    <mergeCell ref="L156:M156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7:M167"/>
    <mergeCell ref="F130:I130"/>
    <mergeCell ref="F133:I133"/>
    <mergeCell ref="L130:M130"/>
    <mergeCell ref="N130:Q130"/>
    <mergeCell ref="L133:M133"/>
    <mergeCell ref="N133:Q133"/>
    <mergeCell ref="N134:Q134"/>
    <mergeCell ref="N135:Q135"/>
    <mergeCell ref="N131:Q131"/>
    <mergeCell ref="N132:Q132"/>
    <mergeCell ref="L134:M134"/>
    <mergeCell ref="L135:M135"/>
    <mergeCell ref="L136:M136"/>
    <mergeCell ref="L137:M137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F134:I134"/>
    <mergeCell ref="F137:I137"/>
    <mergeCell ref="F135:I135"/>
    <mergeCell ref="F136:I136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L138:M138"/>
    <mergeCell ref="L143:M143"/>
    <mergeCell ref="L139:M139"/>
    <mergeCell ref="L140:M140"/>
    <mergeCell ref="L141:M141"/>
    <mergeCell ref="L142:M142"/>
    <mergeCell ref="L144:M144"/>
    <mergeCell ref="L145:M145"/>
    <mergeCell ref="L146:M146"/>
    <mergeCell ref="L147:M147"/>
    <mergeCell ref="L149:M149"/>
    <mergeCell ref="L150:M150"/>
    <mergeCell ref="L151:M151"/>
    <mergeCell ref="L153:M153"/>
    <mergeCell ref="L154:M154"/>
    <mergeCell ref="N164:Q164"/>
    <mergeCell ref="N163:Q163"/>
    <mergeCell ref="N148:Q148"/>
    <mergeCell ref="N150:Q150"/>
    <mergeCell ref="N149:Q149"/>
    <mergeCell ref="N151:Q151"/>
    <mergeCell ref="N153:Q153"/>
    <mergeCell ref="N154:Q154"/>
    <mergeCell ref="N156:Q156"/>
    <mergeCell ref="N157:Q157"/>
    <mergeCell ref="N158:Q158"/>
    <mergeCell ref="N159:Q159"/>
    <mergeCell ref="N160:Q160"/>
    <mergeCell ref="N161:Q161"/>
    <mergeCell ref="N162:Q162"/>
    <mergeCell ref="N152:Q152"/>
    <mergeCell ref="N155:Q155"/>
    <mergeCell ref="H1:K1"/>
    <mergeCell ref="C2:Q2"/>
    <mergeCell ref="C4:Q4"/>
    <mergeCell ref="F6:P6"/>
    <mergeCell ref="F8:P8"/>
    <mergeCell ref="F7:P7"/>
    <mergeCell ref="F9:P9"/>
    <mergeCell ref="S2:AC2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</mergeCells>
  <hyperlinks>
    <hyperlink ref="F1:G1" location="C2" display="1) Krycí list rozpočtu"/>
    <hyperlink ref="H1:K1" location="C88" display="2) Rekapitulace rozpočtu"/>
    <hyperlink ref="L1" location="C126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103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173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N119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(SUM(BE119:BE126)+SUM(BE146:BE322))</f>
        <v>0</v>
      </c>
      <c r="I34" s="46"/>
      <c r="J34" s="46"/>
      <c r="K34" s="46"/>
      <c r="L34" s="46"/>
      <c r="M34" s="170">
        <f>ROUND((SUM(BE119:BE126)+SUM(BE146:BE322)),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(SUM(BF119:BF126)+SUM(BF146:BF322))</f>
        <v>0</v>
      </c>
      <c r="I35" s="46"/>
      <c r="J35" s="46"/>
      <c r="K35" s="46"/>
      <c r="L35" s="46"/>
      <c r="M35" s="170">
        <f>ROUND((SUM(BF119:BF126)+SUM(BF146:BF322)),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(SUM(BG119:BG126)+SUM(BG146:BG322))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(SUM(BH119:BH126)+SUM(BH146:BH322))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(SUM(BI119:BI126)+SUM(BI146:BI322))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01a - Stavební část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N146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N147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181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N148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182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N164</f>
        <v>0</v>
      </c>
      <c r="O93" s="132"/>
      <c r="P93" s="132"/>
      <c r="Q93" s="132"/>
      <c r="R93" s="191"/>
      <c r="T93" s="192"/>
      <c r="U93" s="192"/>
    </row>
    <row r="94" s="8" customFormat="1" ht="19.92" customHeight="1">
      <c r="B94" s="190"/>
      <c r="C94" s="132"/>
      <c r="D94" s="147" t="s">
        <v>183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N173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184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N179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185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N188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186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N203</f>
        <v>0</v>
      </c>
      <c r="O97" s="132"/>
      <c r="P97" s="132"/>
      <c r="Q97" s="132"/>
      <c r="R97" s="191"/>
      <c r="T97" s="192"/>
      <c r="U97" s="192"/>
    </row>
    <row r="98" s="8" customFormat="1" ht="19.92" customHeight="1">
      <c r="B98" s="190"/>
      <c r="C98" s="132"/>
      <c r="D98" s="147" t="s">
        <v>187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N205</f>
        <v>0</v>
      </c>
      <c r="O98" s="132"/>
      <c r="P98" s="132"/>
      <c r="Q98" s="132"/>
      <c r="R98" s="191"/>
      <c r="T98" s="192"/>
      <c r="U98" s="192"/>
    </row>
    <row r="99" s="8" customFormat="1" ht="19.92" customHeight="1">
      <c r="B99" s="190"/>
      <c r="C99" s="132"/>
      <c r="D99" s="147" t="s">
        <v>188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5">
        <f>N219</f>
        <v>0</v>
      </c>
      <c r="O99" s="132"/>
      <c r="P99" s="132"/>
      <c r="Q99" s="132"/>
      <c r="R99" s="191"/>
      <c r="T99" s="192"/>
      <c r="U99" s="192"/>
    </row>
    <row r="100" s="8" customFormat="1" ht="19.92" customHeight="1">
      <c r="B100" s="190"/>
      <c r="C100" s="132"/>
      <c r="D100" s="147" t="s">
        <v>189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5">
        <f>N223</f>
        <v>0</v>
      </c>
      <c r="O100" s="132"/>
      <c r="P100" s="132"/>
      <c r="Q100" s="132"/>
      <c r="R100" s="191"/>
      <c r="T100" s="192"/>
      <c r="U100" s="192"/>
    </row>
    <row r="101" s="8" customFormat="1" ht="19.92" customHeight="1">
      <c r="B101" s="190"/>
      <c r="C101" s="132"/>
      <c r="D101" s="147" t="s">
        <v>190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5">
        <f>N228</f>
        <v>0</v>
      </c>
      <c r="O101" s="132"/>
      <c r="P101" s="132"/>
      <c r="Q101" s="132"/>
      <c r="R101" s="191"/>
      <c r="T101" s="192"/>
      <c r="U101" s="192"/>
    </row>
    <row r="102" s="7" customFormat="1" ht="24.96" customHeight="1">
      <c r="B102" s="184"/>
      <c r="C102" s="185"/>
      <c r="D102" s="186" t="s">
        <v>191</v>
      </c>
      <c r="E102" s="185"/>
      <c r="F102" s="185"/>
      <c r="G102" s="185"/>
      <c r="H102" s="185"/>
      <c r="I102" s="185"/>
      <c r="J102" s="185"/>
      <c r="K102" s="185"/>
      <c r="L102" s="185"/>
      <c r="M102" s="185"/>
      <c r="N102" s="187">
        <f>N230</f>
        <v>0</v>
      </c>
      <c r="O102" s="185"/>
      <c r="P102" s="185"/>
      <c r="Q102" s="185"/>
      <c r="R102" s="188"/>
      <c r="T102" s="189"/>
      <c r="U102" s="189"/>
    </row>
    <row r="103" s="8" customFormat="1" ht="19.92" customHeight="1">
      <c r="B103" s="190"/>
      <c r="C103" s="132"/>
      <c r="D103" s="147" t="s">
        <v>192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5">
        <f>N231</f>
        <v>0</v>
      </c>
      <c r="O103" s="132"/>
      <c r="P103" s="132"/>
      <c r="Q103" s="132"/>
      <c r="R103" s="191"/>
      <c r="T103" s="192"/>
      <c r="U103" s="192"/>
    </row>
    <row r="104" s="8" customFormat="1" ht="19.92" customHeight="1">
      <c r="B104" s="190"/>
      <c r="C104" s="132"/>
      <c r="D104" s="147" t="s">
        <v>193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5">
        <f>N237</f>
        <v>0</v>
      </c>
      <c r="O104" s="132"/>
      <c r="P104" s="132"/>
      <c r="Q104" s="132"/>
      <c r="R104" s="191"/>
      <c r="T104" s="192"/>
      <c r="U104" s="192"/>
    </row>
    <row r="105" s="8" customFormat="1" ht="19.92" customHeight="1">
      <c r="B105" s="190"/>
      <c r="C105" s="132"/>
      <c r="D105" s="147" t="s">
        <v>194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5">
        <f>N255</f>
        <v>0</v>
      </c>
      <c r="O105" s="132"/>
      <c r="P105" s="132"/>
      <c r="Q105" s="132"/>
      <c r="R105" s="191"/>
      <c r="T105" s="192"/>
      <c r="U105" s="192"/>
    </row>
    <row r="106" s="8" customFormat="1" ht="19.92" customHeight="1">
      <c r="B106" s="190"/>
      <c r="C106" s="132"/>
      <c r="D106" s="147" t="s">
        <v>195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5">
        <f>N264</f>
        <v>0</v>
      </c>
      <c r="O106" s="132"/>
      <c r="P106" s="132"/>
      <c r="Q106" s="132"/>
      <c r="R106" s="191"/>
      <c r="T106" s="192"/>
      <c r="U106" s="192"/>
    </row>
    <row r="107" s="8" customFormat="1" ht="19.92" customHeight="1">
      <c r="B107" s="190"/>
      <c r="C107" s="132"/>
      <c r="D107" s="147" t="s">
        <v>196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5">
        <f>N281</f>
        <v>0</v>
      </c>
      <c r="O107" s="132"/>
      <c r="P107" s="132"/>
      <c r="Q107" s="132"/>
      <c r="R107" s="191"/>
      <c r="T107" s="192"/>
      <c r="U107" s="192"/>
    </row>
    <row r="108" s="8" customFormat="1" ht="19.92" customHeight="1">
      <c r="B108" s="190"/>
      <c r="C108" s="132"/>
      <c r="D108" s="147" t="s">
        <v>197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5">
        <f>N287</f>
        <v>0</v>
      </c>
      <c r="O108" s="132"/>
      <c r="P108" s="132"/>
      <c r="Q108" s="132"/>
      <c r="R108" s="191"/>
      <c r="T108" s="192"/>
      <c r="U108" s="192"/>
    </row>
    <row r="109" s="8" customFormat="1" ht="19.92" customHeight="1">
      <c r="B109" s="190"/>
      <c r="C109" s="132"/>
      <c r="D109" s="147" t="s">
        <v>198</v>
      </c>
      <c r="E109" s="132"/>
      <c r="F109" s="132"/>
      <c r="G109" s="132"/>
      <c r="H109" s="132"/>
      <c r="I109" s="132"/>
      <c r="J109" s="132"/>
      <c r="K109" s="132"/>
      <c r="L109" s="132"/>
      <c r="M109" s="132"/>
      <c r="N109" s="135">
        <f>N292</f>
        <v>0</v>
      </c>
      <c r="O109" s="132"/>
      <c r="P109" s="132"/>
      <c r="Q109" s="132"/>
      <c r="R109" s="191"/>
      <c r="T109" s="192"/>
      <c r="U109" s="192"/>
    </row>
    <row r="110" s="8" customFormat="1" ht="19.92" customHeight="1">
      <c r="B110" s="190"/>
      <c r="C110" s="132"/>
      <c r="D110" s="147" t="s">
        <v>199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5">
        <f>N296</f>
        <v>0</v>
      </c>
      <c r="O110" s="132"/>
      <c r="P110" s="132"/>
      <c r="Q110" s="132"/>
      <c r="R110" s="191"/>
      <c r="T110" s="192"/>
      <c r="U110" s="192"/>
    </row>
    <row r="111" s="7" customFormat="1" ht="24.96" customHeight="1">
      <c r="B111" s="184"/>
      <c r="C111" s="185"/>
      <c r="D111" s="186" t="s">
        <v>200</v>
      </c>
      <c r="E111" s="185"/>
      <c r="F111" s="185"/>
      <c r="G111" s="185"/>
      <c r="H111" s="185"/>
      <c r="I111" s="185"/>
      <c r="J111" s="185"/>
      <c r="K111" s="185"/>
      <c r="L111" s="185"/>
      <c r="M111" s="185"/>
      <c r="N111" s="187">
        <f>N299</f>
        <v>0</v>
      </c>
      <c r="O111" s="185"/>
      <c r="P111" s="185"/>
      <c r="Q111" s="185"/>
      <c r="R111" s="188"/>
      <c r="T111" s="189"/>
      <c r="U111" s="189"/>
    </row>
    <row r="112" s="8" customFormat="1" ht="19.92" customHeight="1">
      <c r="B112" s="190"/>
      <c r="C112" s="132"/>
      <c r="D112" s="147" t="s">
        <v>201</v>
      </c>
      <c r="E112" s="132"/>
      <c r="F112" s="132"/>
      <c r="G112" s="132"/>
      <c r="H112" s="132"/>
      <c r="I112" s="132"/>
      <c r="J112" s="132"/>
      <c r="K112" s="132"/>
      <c r="L112" s="132"/>
      <c r="M112" s="132"/>
      <c r="N112" s="135">
        <f>N300</f>
        <v>0</v>
      </c>
      <c r="O112" s="132"/>
      <c r="P112" s="132"/>
      <c r="Q112" s="132"/>
      <c r="R112" s="191"/>
      <c r="T112" s="192"/>
      <c r="U112" s="192"/>
    </row>
    <row r="113" s="8" customFormat="1" ht="19.92" customHeight="1">
      <c r="B113" s="190"/>
      <c r="C113" s="132"/>
      <c r="D113" s="147" t="s">
        <v>202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5">
        <f>N308</f>
        <v>0</v>
      </c>
      <c r="O113" s="132"/>
      <c r="P113" s="132"/>
      <c r="Q113" s="132"/>
      <c r="R113" s="191"/>
      <c r="T113" s="192"/>
      <c r="U113" s="192"/>
    </row>
    <row r="114" s="7" customFormat="1" ht="24.96" customHeight="1">
      <c r="B114" s="184"/>
      <c r="C114" s="185"/>
      <c r="D114" s="186" t="s">
        <v>203</v>
      </c>
      <c r="E114" s="185"/>
      <c r="F114" s="185"/>
      <c r="G114" s="185"/>
      <c r="H114" s="185"/>
      <c r="I114" s="185"/>
      <c r="J114" s="185"/>
      <c r="K114" s="185"/>
      <c r="L114" s="185"/>
      <c r="M114" s="185"/>
      <c r="N114" s="187">
        <f>N312</f>
        <v>0</v>
      </c>
      <c r="O114" s="185"/>
      <c r="P114" s="185"/>
      <c r="Q114" s="185"/>
      <c r="R114" s="188"/>
      <c r="T114" s="189"/>
      <c r="U114" s="189"/>
    </row>
    <row r="115" s="8" customFormat="1" ht="19.92" customHeight="1">
      <c r="B115" s="190"/>
      <c r="C115" s="132"/>
      <c r="D115" s="147" t="s">
        <v>204</v>
      </c>
      <c r="E115" s="132"/>
      <c r="F115" s="132"/>
      <c r="G115" s="132"/>
      <c r="H115" s="132"/>
      <c r="I115" s="132"/>
      <c r="J115" s="132"/>
      <c r="K115" s="132"/>
      <c r="L115" s="132"/>
      <c r="M115" s="132"/>
      <c r="N115" s="135">
        <f>N313</f>
        <v>0</v>
      </c>
      <c r="O115" s="132"/>
      <c r="P115" s="132"/>
      <c r="Q115" s="132"/>
      <c r="R115" s="191"/>
      <c r="T115" s="192"/>
      <c r="U115" s="192"/>
    </row>
    <row r="116" s="8" customFormat="1" ht="19.92" customHeight="1">
      <c r="B116" s="190"/>
      <c r="C116" s="132"/>
      <c r="D116" s="147" t="s">
        <v>205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5">
        <f>N317</f>
        <v>0</v>
      </c>
      <c r="O116" s="132"/>
      <c r="P116" s="132"/>
      <c r="Q116" s="132"/>
      <c r="R116" s="191"/>
      <c r="T116" s="192"/>
      <c r="U116" s="192"/>
    </row>
    <row r="117" s="8" customFormat="1" ht="19.92" customHeight="1">
      <c r="B117" s="190"/>
      <c r="C117" s="132"/>
      <c r="D117" s="147" t="s">
        <v>206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5">
        <f>N321</f>
        <v>0</v>
      </c>
      <c r="O117" s="132"/>
      <c r="P117" s="132"/>
      <c r="Q117" s="132"/>
      <c r="R117" s="191"/>
      <c r="T117" s="192"/>
      <c r="U117" s="192"/>
    </row>
    <row r="118" s="1" customFormat="1" ht="21.84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  <c r="T118" s="179"/>
      <c r="U118" s="179"/>
    </row>
    <row r="119" s="1" customFormat="1" ht="29.28" customHeight="1">
      <c r="B119" s="45"/>
      <c r="C119" s="182" t="s">
        <v>207</v>
      </c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183">
        <f>ROUND(N120+N121+N122+N123+N124+N125,1)</f>
        <v>0</v>
      </c>
      <c r="O119" s="193"/>
      <c r="P119" s="193"/>
      <c r="Q119" s="193"/>
      <c r="R119" s="47"/>
      <c r="T119" s="194"/>
      <c r="U119" s="195" t="s">
        <v>46</v>
      </c>
    </row>
    <row r="120" s="1" customFormat="1" ht="18" customHeight="1">
      <c r="B120" s="45"/>
      <c r="C120" s="46"/>
      <c r="D120" s="153" t="s">
        <v>208</v>
      </c>
      <c r="E120" s="147"/>
      <c r="F120" s="147"/>
      <c r="G120" s="147"/>
      <c r="H120" s="147"/>
      <c r="I120" s="46"/>
      <c r="J120" s="46"/>
      <c r="K120" s="46"/>
      <c r="L120" s="46"/>
      <c r="M120" s="46"/>
      <c r="N120" s="148">
        <f>ROUND(N90*T120,1)</f>
        <v>0</v>
      </c>
      <c r="O120" s="135"/>
      <c r="P120" s="135"/>
      <c r="Q120" s="135"/>
      <c r="R120" s="47"/>
      <c r="S120" s="196"/>
      <c r="T120" s="197"/>
      <c r="U120" s="198" t="s">
        <v>50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9" t="s">
        <v>209</v>
      </c>
      <c r="AZ120" s="196"/>
      <c r="BA120" s="196"/>
      <c r="BB120" s="196"/>
      <c r="BC120" s="196"/>
      <c r="BD120" s="196"/>
      <c r="BE120" s="200">
        <f>IF(U120="základní",N120,0)</f>
        <v>0</v>
      </c>
      <c r="BF120" s="200">
        <f>IF(U120="snížená",N120,0)</f>
        <v>0</v>
      </c>
      <c r="BG120" s="200">
        <f>IF(U120="zákl. přenesená",N120,0)</f>
        <v>0</v>
      </c>
      <c r="BH120" s="200">
        <f>IF(U120="sníž. přenesená",N120,0)</f>
        <v>0</v>
      </c>
      <c r="BI120" s="200">
        <f>IF(U120="nulová",N120,0)</f>
        <v>0</v>
      </c>
      <c r="BJ120" s="199" t="s">
        <v>102</v>
      </c>
      <c r="BK120" s="196"/>
      <c r="BL120" s="196"/>
      <c r="BM120" s="196"/>
    </row>
    <row r="121" s="1" customFormat="1" ht="18" customHeight="1">
      <c r="B121" s="45"/>
      <c r="C121" s="46"/>
      <c r="D121" s="153" t="s">
        <v>210</v>
      </c>
      <c r="E121" s="147"/>
      <c r="F121" s="147"/>
      <c r="G121" s="147"/>
      <c r="H121" s="147"/>
      <c r="I121" s="46"/>
      <c r="J121" s="46"/>
      <c r="K121" s="46"/>
      <c r="L121" s="46"/>
      <c r="M121" s="46"/>
      <c r="N121" s="148">
        <f>ROUND(N90*T121,1)</f>
        <v>0</v>
      </c>
      <c r="O121" s="135"/>
      <c r="P121" s="135"/>
      <c r="Q121" s="135"/>
      <c r="R121" s="47"/>
      <c r="S121" s="196"/>
      <c r="T121" s="197"/>
      <c r="U121" s="198" t="s">
        <v>50</v>
      </c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9" t="s">
        <v>209</v>
      </c>
      <c r="AZ121" s="196"/>
      <c r="BA121" s="196"/>
      <c r="BB121" s="196"/>
      <c r="BC121" s="196"/>
      <c r="BD121" s="196"/>
      <c r="BE121" s="200">
        <f>IF(U121="základní",N121,0)</f>
        <v>0</v>
      </c>
      <c r="BF121" s="200">
        <f>IF(U121="snížená",N121,0)</f>
        <v>0</v>
      </c>
      <c r="BG121" s="200">
        <f>IF(U121="zákl. přenesená",N121,0)</f>
        <v>0</v>
      </c>
      <c r="BH121" s="200">
        <f>IF(U121="sníž. přenesená",N121,0)</f>
        <v>0</v>
      </c>
      <c r="BI121" s="200">
        <f>IF(U121="nulová",N121,0)</f>
        <v>0</v>
      </c>
      <c r="BJ121" s="199" t="s">
        <v>102</v>
      </c>
      <c r="BK121" s="196"/>
      <c r="BL121" s="196"/>
      <c r="BM121" s="196"/>
    </row>
    <row r="122" s="1" customFormat="1" ht="18" customHeight="1">
      <c r="B122" s="45"/>
      <c r="C122" s="46"/>
      <c r="D122" s="153" t="s">
        <v>211</v>
      </c>
      <c r="E122" s="147"/>
      <c r="F122" s="147"/>
      <c r="G122" s="147"/>
      <c r="H122" s="147"/>
      <c r="I122" s="46"/>
      <c r="J122" s="46"/>
      <c r="K122" s="46"/>
      <c r="L122" s="46"/>
      <c r="M122" s="46"/>
      <c r="N122" s="148">
        <f>ROUND(N90*T122,1)</f>
        <v>0</v>
      </c>
      <c r="O122" s="135"/>
      <c r="P122" s="135"/>
      <c r="Q122" s="135"/>
      <c r="R122" s="47"/>
      <c r="S122" s="196"/>
      <c r="T122" s="197"/>
      <c r="U122" s="198" t="s">
        <v>50</v>
      </c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9" t="s">
        <v>209</v>
      </c>
      <c r="AZ122" s="196"/>
      <c r="BA122" s="196"/>
      <c r="BB122" s="196"/>
      <c r="BC122" s="196"/>
      <c r="BD122" s="196"/>
      <c r="BE122" s="200">
        <f>IF(U122="základní",N122,0)</f>
        <v>0</v>
      </c>
      <c r="BF122" s="200">
        <f>IF(U122="snížená",N122,0)</f>
        <v>0</v>
      </c>
      <c r="BG122" s="200">
        <f>IF(U122="zákl. přenesená",N122,0)</f>
        <v>0</v>
      </c>
      <c r="BH122" s="200">
        <f>IF(U122="sníž. přenesená",N122,0)</f>
        <v>0</v>
      </c>
      <c r="BI122" s="200">
        <f>IF(U122="nulová",N122,0)</f>
        <v>0</v>
      </c>
      <c r="BJ122" s="199" t="s">
        <v>102</v>
      </c>
      <c r="BK122" s="196"/>
      <c r="BL122" s="196"/>
      <c r="BM122" s="196"/>
    </row>
    <row r="123" s="1" customFormat="1" ht="18" customHeight="1">
      <c r="B123" s="45"/>
      <c r="C123" s="46"/>
      <c r="D123" s="153" t="s">
        <v>212</v>
      </c>
      <c r="E123" s="147"/>
      <c r="F123" s="147"/>
      <c r="G123" s="147"/>
      <c r="H123" s="147"/>
      <c r="I123" s="46"/>
      <c r="J123" s="46"/>
      <c r="K123" s="46"/>
      <c r="L123" s="46"/>
      <c r="M123" s="46"/>
      <c r="N123" s="148">
        <f>ROUND(N90*T123,1)</f>
        <v>0</v>
      </c>
      <c r="O123" s="135"/>
      <c r="P123" s="135"/>
      <c r="Q123" s="135"/>
      <c r="R123" s="47"/>
      <c r="S123" s="196"/>
      <c r="T123" s="197"/>
      <c r="U123" s="198" t="s">
        <v>50</v>
      </c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9" t="s">
        <v>209</v>
      </c>
      <c r="AZ123" s="196"/>
      <c r="BA123" s="196"/>
      <c r="BB123" s="196"/>
      <c r="BC123" s="196"/>
      <c r="BD123" s="196"/>
      <c r="BE123" s="200">
        <f>IF(U123="základní",N123,0)</f>
        <v>0</v>
      </c>
      <c r="BF123" s="200">
        <f>IF(U123="snížená",N123,0)</f>
        <v>0</v>
      </c>
      <c r="BG123" s="200">
        <f>IF(U123="zákl. přenesená",N123,0)</f>
        <v>0</v>
      </c>
      <c r="BH123" s="200">
        <f>IF(U123="sníž. přenesená",N123,0)</f>
        <v>0</v>
      </c>
      <c r="BI123" s="200">
        <f>IF(U123="nulová",N123,0)</f>
        <v>0</v>
      </c>
      <c r="BJ123" s="199" t="s">
        <v>102</v>
      </c>
      <c r="BK123" s="196"/>
      <c r="BL123" s="196"/>
      <c r="BM123" s="196"/>
    </row>
    <row r="124" s="1" customFormat="1" ht="18" customHeight="1">
      <c r="B124" s="45"/>
      <c r="C124" s="46"/>
      <c r="D124" s="153" t="s">
        <v>213</v>
      </c>
      <c r="E124" s="147"/>
      <c r="F124" s="147"/>
      <c r="G124" s="147"/>
      <c r="H124" s="147"/>
      <c r="I124" s="46"/>
      <c r="J124" s="46"/>
      <c r="K124" s="46"/>
      <c r="L124" s="46"/>
      <c r="M124" s="46"/>
      <c r="N124" s="148">
        <f>ROUND(N90*T124,1)</f>
        <v>0</v>
      </c>
      <c r="O124" s="135"/>
      <c r="P124" s="135"/>
      <c r="Q124" s="135"/>
      <c r="R124" s="47"/>
      <c r="S124" s="196"/>
      <c r="T124" s="197"/>
      <c r="U124" s="198" t="s">
        <v>50</v>
      </c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9" t="s">
        <v>209</v>
      </c>
      <c r="AZ124" s="196"/>
      <c r="BA124" s="196"/>
      <c r="BB124" s="196"/>
      <c r="BC124" s="196"/>
      <c r="BD124" s="196"/>
      <c r="BE124" s="200">
        <f>IF(U124="základní",N124,0)</f>
        <v>0</v>
      </c>
      <c r="BF124" s="200">
        <f>IF(U124="snížená",N124,0)</f>
        <v>0</v>
      </c>
      <c r="BG124" s="200">
        <f>IF(U124="zákl. přenesená",N124,0)</f>
        <v>0</v>
      </c>
      <c r="BH124" s="200">
        <f>IF(U124="sníž. přenesená",N124,0)</f>
        <v>0</v>
      </c>
      <c r="BI124" s="200">
        <f>IF(U124="nulová",N124,0)</f>
        <v>0</v>
      </c>
      <c r="BJ124" s="199" t="s">
        <v>102</v>
      </c>
      <c r="BK124" s="196"/>
      <c r="BL124" s="196"/>
      <c r="BM124" s="196"/>
    </row>
    <row r="125" s="1" customFormat="1" ht="18" customHeight="1">
      <c r="B125" s="45"/>
      <c r="C125" s="46"/>
      <c r="D125" s="147" t="s">
        <v>214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148">
        <f>ROUND(N90*T125,1)</f>
        <v>0</v>
      </c>
      <c r="O125" s="135"/>
      <c r="P125" s="135"/>
      <c r="Q125" s="135"/>
      <c r="R125" s="47"/>
      <c r="S125" s="196"/>
      <c r="T125" s="201"/>
      <c r="U125" s="202" t="s">
        <v>50</v>
      </c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9" t="s">
        <v>215</v>
      </c>
      <c r="AZ125" s="196"/>
      <c r="BA125" s="196"/>
      <c r="BB125" s="196"/>
      <c r="BC125" s="196"/>
      <c r="BD125" s="196"/>
      <c r="BE125" s="200">
        <f>IF(U125="základní",N125,0)</f>
        <v>0</v>
      </c>
      <c r="BF125" s="200">
        <f>IF(U125="snížená",N125,0)</f>
        <v>0</v>
      </c>
      <c r="BG125" s="200">
        <f>IF(U125="zákl. přenesená",N125,0)</f>
        <v>0</v>
      </c>
      <c r="BH125" s="200">
        <f>IF(U125="sníž. přenesená",N125,0)</f>
        <v>0</v>
      </c>
      <c r="BI125" s="200">
        <f>IF(U125="nulová",N125,0)</f>
        <v>0</v>
      </c>
      <c r="BJ125" s="199" t="s">
        <v>102</v>
      </c>
      <c r="BK125" s="196"/>
      <c r="BL125" s="196"/>
      <c r="BM125" s="196"/>
    </row>
    <row r="126" s="1" customForma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  <c r="T126" s="179"/>
      <c r="U126" s="179"/>
    </row>
    <row r="127" s="1" customFormat="1" ht="29.28" customHeight="1">
      <c r="B127" s="45"/>
      <c r="C127" s="158" t="s">
        <v>160</v>
      </c>
      <c r="D127" s="159"/>
      <c r="E127" s="159"/>
      <c r="F127" s="159"/>
      <c r="G127" s="159"/>
      <c r="H127" s="159"/>
      <c r="I127" s="159"/>
      <c r="J127" s="159"/>
      <c r="K127" s="159"/>
      <c r="L127" s="160">
        <f>ROUND(SUM(N90+N119),1)</f>
        <v>0</v>
      </c>
      <c r="M127" s="160"/>
      <c r="N127" s="160"/>
      <c r="O127" s="160"/>
      <c r="P127" s="160"/>
      <c r="Q127" s="160"/>
      <c r="R127" s="47"/>
      <c r="T127" s="179"/>
      <c r="U127" s="179"/>
    </row>
    <row r="128" s="1" customFormat="1" ht="6.96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/>
      <c r="T128" s="179"/>
      <c r="U128" s="179"/>
    </row>
    <row r="132" s="1" customFormat="1" ht="6.96" customHeight="1">
      <c r="B132" s="77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9"/>
    </row>
    <row r="133" s="1" customFormat="1" ht="36.96" customHeight="1">
      <c r="B133" s="45"/>
      <c r="C133" s="26" t="s">
        <v>216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7"/>
    </row>
    <row r="134" s="1" customFormat="1" ht="6.96" customHeight="1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s="1" customFormat="1" ht="30" customHeight="1">
      <c r="B135" s="45"/>
      <c r="C135" s="37" t="s">
        <v>19</v>
      </c>
      <c r="D135" s="46"/>
      <c r="E135" s="46"/>
      <c r="F135" s="163" t="str">
        <f>F6</f>
        <v>Stavební úpravy porodny krav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46"/>
      <c r="R135" s="47"/>
    </row>
    <row r="136" ht="30" customHeight="1">
      <c r="B136" s="25"/>
      <c r="C136" s="37" t="s">
        <v>168</v>
      </c>
      <c r="D136" s="30"/>
      <c r="E136" s="30"/>
      <c r="F136" s="163" t="s">
        <v>169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28"/>
    </row>
    <row r="137" ht="30" customHeight="1">
      <c r="B137" s="25"/>
      <c r="C137" s="37" t="s">
        <v>170</v>
      </c>
      <c r="D137" s="30"/>
      <c r="E137" s="30"/>
      <c r="F137" s="163" t="s">
        <v>171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28"/>
    </row>
    <row r="138" s="1" customFormat="1" ht="36.96" customHeight="1">
      <c r="B138" s="45"/>
      <c r="C138" s="84" t="s">
        <v>172</v>
      </c>
      <c r="D138" s="46"/>
      <c r="E138" s="46"/>
      <c r="F138" s="86" t="str">
        <f>F9</f>
        <v>01a - Stavební část</v>
      </c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7"/>
    </row>
    <row r="139" s="1" customFormat="1" ht="6.96" customHeight="1"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7"/>
    </row>
    <row r="140" s="1" customFormat="1" ht="18" customHeight="1">
      <c r="B140" s="45"/>
      <c r="C140" s="37" t="s">
        <v>24</v>
      </c>
      <c r="D140" s="46"/>
      <c r="E140" s="46"/>
      <c r="F140" s="32" t="str">
        <f>F11</f>
        <v>Košetice</v>
      </c>
      <c r="G140" s="46"/>
      <c r="H140" s="46"/>
      <c r="I140" s="46"/>
      <c r="J140" s="46"/>
      <c r="K140" s="37" t="s">
        <v>26</v>
      </c>
      <c r="L140" s="46"/>
      <c r="M140" s="89" t="str">
        <f>IF(O11="","",O11)</f>
        <v>8. 2. 2019</v>
      </c>
      <c r="N140" s="89"/>
      <c r="O140" s="89"/>
      <c r="P140" s="89"/>
      <c r="Q140" s="46"/>
      <c r="R140" s="47"/>
    </row>
    <row r="141" s="1" customFormat="1" ht="6.96" customHeight="1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7"/>
    </row>
    <row r="142" s="1" customFormat="1">
      <c r="B142" s="45"/>
      <c r="C142" s="37" t="s">
        <v>28</v>
      </c>
      <c r="D142" s="46"/>
      <c r="E142" s="46"/>
      <c r="F142" s="32" t="str">
        <f>E14</f>
        <v>Agropodnik Košetice,a.s.</v>
      </c>
      <c r="G142" s="46"/>
      <c r="H142" s="46"/>
      <c r="I142" s="46"/>
      <c r="J142" s="46"/>
      <c r="K142" s="37" t="s">
        <v>36</v>
      </c>
      <c r="L142" s="46"/>
      <c r="M142" s="32" t="str">
        <f>E20</f>
        <v>Farmtec a.s.</v>
      </c>
      <c r="N142" s="32"/>
      <c r="O142" s="32"/>
      <c r="P142" s="32"/>
      <c r="Q142" s="32"/>
      <c r="R142" s="47"/>
    </row>
    <row r="143" s="1" customFormat="1" ht="14.4" customHeight="1">
      <c r="B143" s="45"/>
      <c r="C143" s="37" t="s">
        <v>34</v>
      </c>
      <c r="D143" s="46"/>
      <c r="E143" s="46"/>
      <c r="F143" s="32" t="str">
        <f>IF(E17="","",E17)</f>
        <v>Vyplň údaj</v>
      </c>
      <c r="G143" s="46"/>
      <c r="H143" s="46"/>
      <c r="I143" s="46"/>
      <c r="J143" s="46"/>
      <c r="K143" s="37" t="s">
        <v>40</v>
      </c>
      <c r="L143" s="46"/>
      <c r="M143" s="32" t="str">
        <f>E23</f>
        <v xml:space="preserve"> </v>
      </c>
      <c r="N143" s="32"/>
      <c r="O143" s="32"/>
      <c r="P143" s="32"/>
      <c r="Q143" s="32"/>
      <c r="R143" s="47"/>
    </row>
    <row r="144" s="1" customFormat="1" ht="10.32" customHeight="1"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7"/>
    </row>
    <row r="145" s="9" customFormat="1" ht="29.28" customHeight="1">
      <c r="B145" s="203"/>
      <c r="C145" s="204" t="s">
        <v>217</v>
      </c>
      <c r="D145" s="205" t="s">
        <v>218</v>
      </c>
      <c r="E145" s="205" t="s">
        <v>64</v>
      </c>
      <c r="F145" s="205" t="s">
        <v>219</v>
      </c>
      <c r="G145" s="205"/>
      <c r="H145" s="205"/>
      <c r="I145" s="205"/>
      <c r="J145" s="205" t="s">
        <v>220</v>
      </c>
      <c r="K145" s="205" t="s">
        <v>221</v>
      </c>
      <c r="L145" s="205" t="s">
        <v>222</v>
      </c>
      <c r="M145" s="205"/>
      <c r="N145" s="205" t="s">
        <v>177</v>
      </c>
      <c r="O145" s="205"/>
      <c r="P145" s="205"/>
      <c r="Q145" s="206"/>
      <c r="R145" s="207"/>
      <c r="T145" s="105" t="s">
        <v>223</v>
      </c>
      <c r="U145" s="106" t="s">
        <v>46</v>
      </c>
      <c r="V145" s="106" t="s">
        <v>224</v>
      </c>
      <c r="W145" s="106" t="s">
        <v>225</v>
      </c>
      <c r="X145" s="106" t="s">
        <v>226</v>
      </c>
      <c r="Y145" s="106" t="s">
        <v>227</v>
      </c>
      <c r="Z145" s="106" t="s">
        <v>228</v>
      </c>
      <c r="AA145" s="107" t="s">
        <v>229</v>
      </c>
    </row>
    <row r="146" s="1" customFormat="1" ht="29.28" customHeight="1">
      <c r="B146" s="45"/>
      <c r="C146" s="109" t="s">
        <v>174</v>
      </c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208">
        <f>BK146</f>
        <v>0</v>
      </c>
      <c r="O146" s="209"/>
      <c r="P146" s="209"/>
      <c r="Q146" s="209"/>
      <c r="R146" s="47"/>
      <c r="T146" s="108"/>
      <c r="U146" s="66"/>
      <c r="V146" s="66"/>
      <c r="W146" s="210">
        <f>W147+W230+W299+W312+W323</f>
        <v>0</v>
      </c>
      <c r="X146" s="66"/>
      <c r="Y146" s="210">
        <f>Y147+Y230+Y299+Y312+Y323</f>
        <v>2602.8574345399998</v>
      </c>
      <c r="Z146" s="66"/>
      <c r="AA146" s="211">
        <f>AA147+AA230+AA299+AA312+AA323</f>
        <v>2169.9862520000001</v>
      </c>
      <c r="AT146" s="21" t="s">
        <v>81</v>
      </c>
      <c r="AU146" s="21" t="s">
        <v>179</v>
      </c>
      <c r="BK146" s="212">
        <f>BK147+BK230+BK299+BK312+BK323</f>
        <v>0</v>
      </c>
    </row>
    <row r="147" s="10" customFormat="1" ht="37.44001" customHeight="1">
      <c r="B147" s="213"/>
      <c r="C147" s="214"/>
      <c r="D147" s="215" t="s">
        <v>180</v>
      </c>
      <c r="E147" s="215"/>
      <c r="F147" s="215"/>
      <c r="G147" s="215"/>
      <c r="H147" s="215"/>
      <c r="I147" s="215"/>
      <c r="J147" s="215"/>
      <c r="K147" s="215"/>
      <c r="L147" s="215"/>
      <c r="M147" s="215"/>
      <c r="N147" s="216">
        <f>BK147</f>
        <v>0</v>
      </c>
      <c r="O147" s="187"/>
      <c r="P147" s="187"/>
      <c r="Q147" s="187"/>
      <c r="R147" s="217"/>
      <c r="T147" s="218"/>
      <c r="U147" s="214"/>
      <c r="V147" s="214"/>
      <c r="W147" s="219">
        <f>W148+W164+W173+W179+W188+W203+W205+W219+W223+W228</f>
        <v>0</v>
      </c>
      <c r="X147" s="214"/>
      <c r="Y147" s="219">
        <f>Y148+Y164+Y173+Y179+Y188+Y203+Y205+Y219+Y223+Y228</f>
        <v>2560.5946348499997</v>
      </c>
      <c r="Z147" s="214"/>
      <c r="AA147" s="220">
        <f>AA148+AA164+AA173+AA179+AA188+AA203+AA205+AA219+AA223+AA228</f>
        <v>2084.1954920000003</v>
      </c>
      <c r="AR147" s="221" t="s">
        <v>89</v>
      </c>
      <c r="AT147" s="222" t="s">
        <v>81</v>
      </c>
      <c r="AU147" s="222" t="s">
        <v>82</v>
      </c>
      <c r="AY147" s="221" t="s">
        <v>230</v>
      </c>
      <c r="BK147" s="223">
        <f>BK148+BK164+BK173+BK179+BK188+BK203+BK205+BK219+BK223+BK228</f>
        <v>0</v>
      </c>
    </row>
    <row r="148" s="10" customFormat="1" ht="19.92" customHeight="1">
      <c r="B148" s="213"/>
      <c r="C148" s="214"/>
      <c r="D148" s="224" t="s">
        <v>181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25">
        <f>BK148</f>
        <v>0</v>
      </c>
      <c r="O148" s="226"/>
      <c r="P148" s="226"/>
      <c r="Q148" s="226"/>
      <c r="R148" s="217"/>
      <c r="T148" s="218"/>
      <c r="U148" s="214"/>
      <c r="V148" s="214"/>
      <c r="W148" s="219">
        <f>SUM(W149:W163)</f>
        <v>0</v>
      </c>
      <c r="X148" s="214"/>
      <c r="Y148" s="219">
        <f>SUM(Y149:Y163)</f>
        <v>0</v>
      </c>
      <c r="Z148" s="214"/>
      <c r="AA148" s="220">
        <f>SUM(AA149:AA163)</f>
        <v>0</v>
      </c>
      <c r="AR148" s="221" t="s">
        <v>89</v>
      </c>
      <c r="AT148" s="222" t="s">
        <v>81</v>
      </c>
      <c r="AU148" s="222" t="s">
        <v>89</v>
      </c>
      <c r="AY148" s="221" t="s">
        <v>230</v>
      </c>
      <c r="BK148" s="223">
        <f>SUM(BK149:BK163)</f>
        <v>0</v>
      </c>
    </row>
    <row r="149" s="1" customFormat="1" ht="25.5" customHeight="1">
      <c r="B149" s="45"/>
      <c r="C149" s="227" t="s">
        <v>89</v>
      </c>
      <c r="D149" s="227" t="s">
        <v>231</v>
      </c>
      <c r="E149" s="228" t="s">
        <v>232</v>
      </c>
      <c r="F149" s="229" t="s">
        <v>233</v>
      </c>
      <c r="G149" s="229"/>
      <c r="H149" s="229"/>
      <c r="I149" s="229"/>
      <c r="J149" s="230" t="s">
        <v>234</v>
      </c>
      <c r="K149" s="231">
        <v>200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102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102</v>
      </c>
      <c r="BM149" s="21" t="s">
        <v>235</v>
      </c>
    </row>
    <row r="150" s="1" customFormat="1" ht="25.5" customHeight="1">
      <c r="B150" s="45"/>
      <c r="C150" s="227" t="s">
        <v>93</v>
      </c>
      <c r="D150" s="227" t="s">
        <v>231</v>
      </c>
      <c r="E150" s="228" t="s">
        <v>236</v>
      </c>
      <c r="F150" s="229" t="s">
        <v>237</v>
      </c>
      <c r="G150" s="229"/>
      <c r="H150" s="229"/>
      <c r="I150" s="229"/>
      <c r="J150" s="230" t="s">
        <v>238</v>
      </c>
      <c r="K150" s="231">
        <v>30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102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102</v>
      </c>
      <c r="BM150" s="21" t="s">
        <v>239</v>
      </c>
    </row>
    <row r="151" s="1" customFormat="1" ht="38.25" customHeight="1">
      <c r="B151" s="45"/>
      <c r="C151" s="227" t="s">
        <v>97</v>
      </c>
      <c r="D151" s="227" t="s">
        <v>231</v>
      </c>
      <c r="E151" s="228" t="s">
        <v>240</v>
      </c>
      <c r="F151" s="229" t="s">
        <v>241</v>
      </c>
      <c r="G151" s="229"/>
      <c r="H151" s="229"/>
      <c r="I151" s="229"/>
      <c r="J151" s="230" t="s">
        <v>242</v>
      </c>
      <c r="K151" s="231">
        <v>100.224</v>
      </c>
      <c r="L151" s="232">
        <v>0</v>
      </c>
      <c r="M151" s="233"/>
      <c r="N151" s="234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102</v>
      </c>
      <c r="AT151" s="21" t="s">
        <v>231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102</v>
      </c>
      <c r="BM151" s="21" t="s">
        <v>243</v>
      </c>
    </row>
    <row r="152" s="1" customFormat="1" ht="25.5" customHeight="1">
      <c r="B152" s="45"/>
      <c r="C152" s="227" t="s">
        <v>102</v>
      </c>
      <c r="D152" s="227" t="s">
        <v>231</v>
      </c>
      <c r="E152" s="228" t="s">
        <v>244</v>
      </c>
      <c r="F152" s="229" t="s">
        <v>245</v>
      </c>
      <c r="G152" s="229"/>
      <c r="H152" s="229"/>
      <c r="I152" s="229"/>
      <c r="J152" s="230" t="s">
        <v>242</v>
      </c>
      <c r="K152" s="231">
        <v>184.19999999999999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102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102</v>
      </c>
      <c r="BM152" s="21" t="s">
        <v>246</v>
      </c>
    </row>
    <row r="153" s="1" customFormat="1" ht="25.5" customHeight="1">
      <c r="B153" s="45"/>
      <c r="C153" s="227" t="s">
        <v>109</v>
      </c>
      <c r="D153" s="227" t="s">
        <v>231</v>
      </c>
      <c r="E153" s="228" t="s">
        <v>247</v>
      </c>
      <c r="F153" s="229" t="s">
        <v>248</v>
      </c>
      <c r="G153" s="229"/>
      <c r="H153" s="229"/>
      <c r="I153" s="229"/>
      <c r="J153" s="230" t="s">
        <v>242</v>
      </c>
      <c r="K153" s="231">
        <v>184.19999999999999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102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102</v>
      </c>
      <c r="BM153" s="21" t="s">
        <v>249</v>
      </c>
    </row>
    <row r="154" s="1" customFormat="1" ht="25.5" customHeight="1">
      <c r="B154" s="45"/>
      <c r="C154" s="227" t="s">
        <v>250</v>
      </c>
      <c r="D154" s="227" t="s">
        <v>231</v>
      </c>
      <c r="E154" s="228" t="s">
        <v>251</v>
      </c>
      <c r="F154" s="229" t="s">
        <v>252</v>
      </c>
      <c r="G154" s="229"/>
      <c r="H154" s="229"/>
      <c r="I154" s="229"/>
      <c r="J154" s="230" t="s">
        <v>242</v>
      </c>
      <c r="K154" s="231">
        <v>80.415000000000006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102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102</v>
      </c>
      <c r="BM154" s="21" t="s">
        <v>253</v>
      </c>
    </row>
    <row r="155" s="1" customFormat="1" ht="25.5" customHeight="1">
      <c r="B155" s="45"/>
      <c r="C155" s="227" t="s">
        <v>254</v>
      </c>
      <c r="D155" s="227" t="s">
        <v>231</v>
      </c>
      <c r="E155" s="228" t="s">
        <v>255</v>
      </c>
      <c r="F155" s="229" t="s">
        <v>256</v>
      </c>
      <c r="G155" s="229"/>
      <c r="H155" s="229"/>
      <c r="I155" s="229"/>
      <c r="J155" s="230" t="s">
        <v>242</v>
      </c>
      <c r="K155" s="231">
        <v>80.415000000000006</v>
      </c>
      <c r="L155" s="232">
        <v>0</v>
      </c>
      <c r="M155" s="233"/>
      <c r="N155" s="234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102</v>
      </c>
      <c r="AT155" s="21" t="s">
        <v>231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102</v>
      </c>
      <c r="BM155" s="21" t="s">
        <v>257</v>
      </c>
    </row>
    <row r="156" s="1" customFormat="1" ht="25.5" customHeight="1">
      <c r="B156" s="45"/>
      <c r="C156" s="227" t="s">
        <v>258</v>
      </c>
      <c r="D156" s="227" t="s">
        <v>231</v>
      </c>
      <c r="E156" s="228" t="s">
        <v>259</v>
      </c>
      <c r="F156" s="229" t="s">
        <v>260</v>
      </c>
      <c r="G156" s="229"/>
      <c r="H156" s="229"/>
      <c r="I156" s="229"/>
      <c r="J156" s="230" t="s">
        <v>242</v>
      </c>
      <c r="K156" s="231">
        <v>81.415000000000006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102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102</v>
      </c>
      <c r="BM156" s="21" t="s">
        <v>261</v>
      </c>
    </row>
    <row r="157" s="1" customFormat="1" ht="25.5" customHeight="1">
      <c r="B157" s="45"/>
      <c r="C157" s="227" t="s">
        <v>262</v>
      </c>
      <c r="D157" s="227" t="s">
        <v>231</v>
      </c>
      <c r="E157" s="228" t="s">
        <v>263</v>
      </c>
      <c r="F157" s="229" t="s">
        <v>264</v>
      </c>
      <c r="G157" s="229"/>
      <c r="H157" s="229"/>
      <c r="I157" s="229"/>
      <c r="J157" s="230" t="s">
        <v>242</v>
      </c>
      <c r="K157" s="231">
        <v>368.39999999999998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102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102</v>
      </c>
      <c r="BM157" s="21" t="s">
        <v>265</v>
      </c>
    </row>
    <row r="158" s="1" customFormat="1" ht="25.5" customHeight="1">
      <c r="B158" s="45"/>
      <c r="C158" s="227" t="s">
        <v>266</v>
      </c>
      <c r="D158" s="227" t="s">
        <v>231</v>
      </c>
      <c r="E158" s="228" t="s">
        <v>267</v>
      </c>
      <c r="F158" s="229" t="s">
        <v>268</v>
      </c>
      <c r="G158" s="229"/>
      <c r="H158" s="229"/>
      <c r="I158" s="229"/>
      <c r="J158" s="230" t="s">
        <v>242</v>
      </c>
      <c r="K158" s="231">
        <v>167.209</v>
      </c>
      <c r="L158" s="232">
        <v>0</v>
      </c>
      <c r="M158" s="233"/>
      <c r="N158" s="234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102</v>
      </c>
      <c r="AT158" s="21" t="s">
        <v>231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102</v>
      </c>
      <c r="BM158" s="21" t="s">
        <v>269</v>
      </c>
    </row>
    <row r="159" s="1" customFormat="1" ht="25.5" customHeight="1">
      <c r="B159" s="45"/>
      <c r="C159" s="227" t="s">
        <v>270</v>
      </c>
      <c r="D159" s="227" t="s">
        <v>231</v>
      </c>
      <c r="E159" s="228" t="s">
        <v>271</v>
      </c>
      <c r="F159" s="229" t="s">
        <v>272</v>
      </c>
      <c r="G159" s="229"/>
      <c r="H159" s="229"/>
      <c r="I159" s="229"/>
      <c r="J159" s="230" t="s">
        <v>242</v>
      </c>
      <c r="K159" s="231">
        <v>351.40899999999999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102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102</v>
      </c>
      <c r="BM159" s="21" t="s">
        <v>273</v>
      </c>
    </row>
    <row r="160" s="1" customFormat="1" ht="25.5" customHeight="1">
      <c r="B160" s="45"/>
      <c r="C160" s="227" t="s">
        <v>274</v>
      </c>
      <c r="D160" s="227" t="s">
        <v>231</v>
      </c>
      <c r="E160" s="228" t="s">
        <v>275</v>
      </c>
      <c r="F160" s="229" t="s">
        <v>276</v>
      </c>
      <c r="G160" s="229"/>
      <c r="H160" s="229"/>
      <c r="I160" s="229"/>
      <c r="J160" s="230" t="s">
        <v>242</v>
      </c>
      <c r="K160" s="231">
        <v>167.209</v>
      </c>
      <c r="L160" s="232">
        <v>0</v>
      </c>
      <c r="M160" s="233"/>
      <c r="N160" s="234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102</v>
      </c>
      <c r="AT160" s="21" t="s">
        <v>231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102</v>
      </c>
      <c r="BM160" s="21" t="s">
        <v>277</v>
      </c>
    </row>
    <row r="161" s="1" customFormat="1" ht="16.5" customHeight="1">
      <c r="B161" s="45"/>
      <c r="C161" s="227" t="s">
        <v>278</v>
      </c>
      <c r="D161" s="227" t="s">
        <v>231</v>
      </c>
      <c r="E161" s="228" t="s">
        <v>279</v>
      </c>
      <c r="F161" s="229" t="s">
        <v>280</v>
      </c>
      <c r="G161" s="229"/>
      <c r="H161" s="229"/>
      <c r="I161" s="229"/>
      <c r="J161" s="230" t="s">
        <v>242</v>
      </c>
      <c r="K161" s="231">
        <v>184.19999999999999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102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102</v>
      </c>
      <c r="BM161" s="21" t="s">
        <v>281</v>
      </c>
    </row>
    <row r="162" s="1" customFormat="1" ht="25.5" customHeight="1">
      <c r="B162" s="45"/>
      <c r="C162" s="227" t="s">
        <v>282</v>
      </c>
      <c r="D162" s="227" t="s">
        <v>231</v>
      </c>
      <c r="E162" s="228" t="s">
        <v>283</v>
      </c>
      <c r="F162" s="229" t="s">
        <v>284</v>
      </c>
      <c r="G162" s="229"/>
      <c r="H162" s="229"/>
      <c r="I162" s="229"/>
      <c r="J162" s="230" t="s">
        <v>242</v>
      </c>
      <c r="K162" s="231">
        <v>184.19999999999999</v>
      </c>
      <c r="L162" s="232">
        <v>0</v>
      </c>
      <c r="M162" s="233"/>
      <c r="N162" s="234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102</v>
      </c>
      <c r="AT162" s="21" t="s">
        <v>231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102</v>
      </c>
      <c r="BM162" s="21" t="s">
        <v>285</v>
      </c>
    </row>
    <row r="163" s="1" customFormat="1" ht="25.5" customHeight="1">
      <c r="B163" s="45"/>
      <c r="C163" s="227" t="s">
        <v>11</v>
      </c>
      <c r="D163" s="227" t="s">
        <v>231</v>
      </c>
      <c r="E163" s="228" t="s">
        <v>286</v>
      </c>
      <c r="F163" s="229" t="s">
        <v>287</v>
      </c>
      <c r="G163" s="229"/>
      <c r="H163" s="229"/>
      <c r="I163" s="229"/>
      <c r="J163" s="230" t="s">
        <v>288</v>
      </c>
      <c r="K163" s="231">
        <v>622.79999999999995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102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102</v>
      </c>
      <c r="BM163" s="21" t="s">
        <v>289</v>
      </c>
    </row>
    <row r="164" s="10" customFormat="1" ht="29.88" customHeight="1">
      <c r="B164" s="213"/>
      <c r="C164" s="214"/>
      <c r="D164" s="224" t="s">
        <v>182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38">
        <f>BK164</f>
        <v>0</v>
      </c>
      <c r="O164" s="239"/>
      <c r="P164" s="239"/>
      <c r="Q164" s="239"/>
      <c r="R164" s="217"/>
      <c r="T164" s="218"/>
      <c r="U164" s="214"/>
      <c r="V164" s="214"/>
      <c r="W164" s="219">
        <f>SUM(W165:W172)</f>
        <v>0</v>
      </c>
      <c r="X164" s="214"/>
      <c r="Y164" s="219">
        <f>SUM(Y165:Y172)</f>
        <v>185.85785286000001</v>
      </c>
      <c r="Z164" s="214"/>
      <c r="AA164" s="220">
        <f>SUM(AA165:AA172)</f>
        <v>0</v>
      </c>
      <c r="AR164" s="221" t="s">
        <v>89</v>
      </c>
      <c r="AT164" s="222" t="s">
        <v>81</v>
      </c>
      <c r="AU164" s="222" t="s">
        <v>89</v>
      </c>
      <c r="AY164" s="221" t="s">
        <v>230</v>
      </c>
      <c r="BK164" s="223">
        <f>SUM(BK165:BK172)</f>
        <v>0</v>
      </c>
    </row>
    <row r="165" s="1" customFormat="1" ht="16.5" customHeight="1">
      <c r="B165" s="45"/>
      <c r="C165" s="227" t="s">
        <v>290</v>
      </c>
      <c r="D165" s="227" t="s">
        <v>231</v>
      </c>
      <c r="E165" s="228" t="s">
        <v>291</v>
      </c>
      <c r="F165" s="229" t="s">
        <v>292</v>
      </c>
      <c r="G165" s="229"/>
      <c r="H165" s="229"/>
      <c r="I165" s="229"/>
      <c r="J165" s="230" t="s">
        <v>242</v>
      </c>
      <c r="K165" s="231">
        <v>61.034999999999997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2.45329</v>
      </c>
      <c r="Y165" s="236">
        <f>X165*K165</f>
        <v>149.73655514999999</v>
      </c>
      <c r="Z165" s="236">
        <v>0</v>
      </c>
      <c r="AA165" s="237">
        <f>Z165*K165</f>
        <v>0</v>
      </c>
      <c r="AR165" s="21" t="s">
        <v>102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102</v>
      </c>
      <c r="BM165" s="21" t="s">
        <v>293</v>
      </c>
    </row>
    <row r="166" s="1" customFormat="1" ht="16.5" customHeight="1">
      <c r="B166" s="45"/>
      <c r="C166" s="227" t="s">
        <v>294</v>
      </c>
      <c r="D166" s="227" t="s">
        <v>231</v>
      </c>
      <c r="E166" s="228" t="s">
        <v>295</v>
      </c>
      <c r="F166" s="229" t="s">
        <v>296</v>
      </c>
      <c r="G166" s="229"/>
      <c r="H166" s="229"/>
      <c r="I166" s="229"/>
      <c r="J166" s="230" t="s">
        <v>288</v>
      </c>
      <c r="K166" s="231">
        <v>54.012999999999998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0.0026900000000000001</v>
      </c>
      <c r="Y166" s="236">
        <f>X166*K166</f>
        <v>0.14529497</v>
      </c>
      <c r="Z166" s="236">
        <v>0</v>
      </c>
      <c r="AA166" s="237">
        <f>Z166*K166</f>
        <v>0</v>
      </c>
      <c r="AR166" s="21" t="s">
        <v>102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102</v>
      </c>
      <c r="BM166" s="21" t="s">
        <v>297</v>
      </c>
    </row>
    <row r="167" s="1" customFormat="1" ht="25.5" customHeight="1">
      <c r="B167" s="45"/>
      <c r="C167" s="227" t="s">
        <v>298</v>
      </c>
      <c r="D167" s="227" t="s">
        <v>231</v>
      </c>
      <c r="E167" s="228" t="s">
        <v>299</v>
      </c>
      <c r="F167" s="229" t="s">
        <v>300</v>
      </c>
      <c r="G167" s="229"/>
      <c r="H167" s="229"/>
      <c r="I167" s="229"/>
      <c r="J167" s="230" t="s">
        <v>288</v>
      </c>
      <c r="K167" s="231">
        <v>54.012999999999998</v>
      </c>
      <c r="L167" s="232">
        <v>0</v>
      </c>
      <c r="M167" s="233"/>
      <c r="N167" s="234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102</v>
      </c>
      <c r="AT167" s="21" t="s">
        <v>231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102</v>
      </c>
      <c r="BM167" s="21" t="s">
        <v>301</v>
      </c>
    </row>
    <row r="168" s="1" customFormat="1" ht="25.5" customHeight="1">
      <c r="B168" s="45"/>
      <c r="C168" s="227" t="s">
        <v>302</v>
      </c>
      <c r="D168" s="227" t="s">
        <v>231</v>
      </c>
      <c r="E168" s="228" t="s">
        <v>303</v>
      </c>
      <c r="F168" s="229" t="s">
        <v>304</v>
      </c>
      <c r="G168" s="229"/>
      <c r="H168" s="229"/>
      <c r="I168" s="229"/>
      <c r="J168" s="230" t="s">
        <v>305</v>
      </c>
      <c r="K168" s="231">
        <v>2.7469999999999999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1.0601700000000001</v>
      </c>
      <c r="Y168" s="236">
        <f>X168*K168</f>
        <v>2.9122869900000001</v>
      </c>
      <c r="Z168" s="236">
        <v>0</v>
      </c>
      <c r="AA168" s="237">
        <f>Z168*K168</f>
        <v>0</v>
      </c>
      <c r="AR168" s="21" t="s">
        <v>102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102</v>
      </c>
      <c r="BM168" s="21" t="s">
        <v>306</v>
      </c>
    </row>
    <row r="169" s="1" customFormat="1" ht="16.5" customHeight="1">
      <c r="B169" s="45"/>
      <c r="C169" s="227" t="s">
        <v>307</v>
      </c>
      <c r="D169" s="227" t="s">
        <v>231</v>
      </c>
      <c r="E169" s="228" t="s">
        <v>308</v>
      </c>
      <c r="F169" s="229" t="s">
        <v>309</v>
      </c>
      <c r="G169" s="229"/>
      <c r="H169" s="229"/>
      <c r="I169" s="229"/>
      <c r="J169" s="230" t="s">
        <v>242</v>
      </c>
      <c r="K169" s="231">
        <v>13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2.45329</v>
      </c>
      <c r="Y169" s="236">
        <f>X169*K169</f>
        <v>31.892769999999999</v>
      </c>
      <c r="Z169" s="236">
        <v>0</v>
      </c>
      <c r="AA169" s="237">
        <f>Z169*K169</f>
        <v>0</v>
      </c>
      <c r="AR169" s="21" t="s">
        <v>102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102</v>
      </c>
      <c r="BM169" s="21" t="s">
        <v>310</v>
      </c>
    </row>
    <row r="170" s="1" customFormat="1" ht="16.5" customHeight="1">
      <c r="B170" s="45"/>
      <c r="C170" s="227" t="s">
        <v>10</v>
      </c>
      <c r="D170" s="227" t="s">
        <v>231</v>
      </c>
      <c r="E170" s="228" t="s">
        <v>311</v>
      </c>
      <c r="F170" s="229" t="s">
        <v>312</v>
      </c>
      <c r="G170" s="229"/>
      <c r="H170" s="229"/>
      <c r="I170" s="229"/>
      <c r="J170" s="230" t="s">
        <v>288</v>
      </c>
      <c r="K170" s="231">
        <v>52</v>
      </c>
      <c r="L170" s="232">
        <v>0</v>
      </c>
      <c r="M170" s="233"/>
      <c r="N170" s="234">
        <f>ROUND(L170*K170,1)</f>
        <v>0</v>
      </c>
      <c r="O170" s="234"/>
      <c r="P170" s="234"/>
      <c r="Q170" s="234"/>
      <c r="R170" s="47"/>
      <c r="T170" s="235" t="s">
        <v>22</v>
      </c>
      <c r="U170" s="55" t="s">
        <v>50</v>
      </c>
      <c r="V170" s="46"/>
      <c r="W170" s="236">
        <f>V170*K170</f>
        <v>0</v>
      </c>
      <c r="X170" s="236">
        <v>0.00264</v>
      </c>
      <c r="Y170" s="236">
        <f>X170*K170</f>
        <v>0.13728000000000001</v>
      </c>
      <c r="Z170" s="236">
        <v>0</v>
      </c>
      <c r="AA170" s="237">
        <f>Z170*K170</f>
        <v>0</v>
      </c>
      <c r="AR170" s="21" t="s">
        <v>102</v>
      </c>
      <c r="AT170" s="21" t="s">
        <v>231</v>
      </c>
      <c r="AU170" s="21" t="s">
        <v>93</v>
      </c>
      <c r="AY170" s="21" t="s">
        <v>230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102</v>
      </c>
      <c r="BK170" s="152">
        <f>ROUND(L170*K170,1)</f>
        <v>0</v>
      </c>
      <c r="BL170" s="21" t="s">
        <v>102</v>
      </c>
      <c r="BM170" s="21" t="s">
        <v>313</v>
      </c>
    </row>
    <row r="171" s="1" customFormat="1" ht="16.5" customHeight="1">
      <c r="B171" s="45"/>
      <c r="C171" s="227" t="s">
        <v>314</v>
      </c>
      <c r="D171" s="227" t="s">
        <v>231</v>
      </c>
      <c r="E171" s="228" t="s">
        <v>315</v>
      </c>
      <c r="F171" s="229" t="s">
        <v>316</v>
      </c>
      <c r="G171" s="229"/>
      <c r="H171" s="229"/>
      <c r="I171" s="229"/>
      <c r="J171" s="230" t="s">
        <v>288</v>
      </c>
      <c r="K171" s="231">
        <v>52</v>
      </c>
      <c r="L171" s="232">
        <v>0</v>
      </c>
      <c r="M171" s="233"/>
      <c r="N171" s="234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102</v>
      </c>
      <c r="AT171" s="21" t="s">
        <v>231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102</v>
      </c>
      <c r="BM171" s="21" t="s">
        <v>317</v>
      </c>
    </row>
    <row r="172" s="1" customFormat="1" ht="25.5" customHeight="1">
      <c r="B172" s="45"/>
      <c r="C172" s="227" t="s">
        <v>318</v>
      </c>
      <c r="D172" s="227" t="s">
        <v>231</v>
      </c>
      <c r="E172" s="228" t="s">
        <v>319</v>
      </c>
      <c r="F172" s="229" t="s">
        <v>320</v>
      </c>
      <c r="G172" s="229"/>
      <c r="H172" s="229"/>
      <c r="I172" s="229"/>
      <c r="J172" s="230" t="s">
        <v>305</v>
      </c>
      <c r="K172" s="231">
        <v>0.97499999999999998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1.0601700000000001</v>
      </c>
      <c r="Y172" s="236">
        <f>X172*K172</f>
        <v>1.0336657499999999</v>
      </c>
      <c r="Z172" s="236">
        <v>0</v>
      </c>
      <c r="AA172" s="237">
        <f>Z172*K172</f>
        <v>0</v>
      </c>
      <c r="AR172" s="21" t="s">
        <v>102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102</v>
      </c>
      <c r="BM172" s="21" t="s">
        <v>321</v>
      </c>
    </row>
    <row r="173" s="10" customFormat="1" ht="29.88" customHeight="1">
      <c r="B173" s="213"/>
      <c r="C173" s="214"/>
      <c r="D173" s="224" t="s">
        <v>183</v>
      </c>
      <c r="E173" s="224"/>
      <c r="F173" s="224"/>
      <c r="G173" s="224"/>
      <c r="H173" s="224"/>
      <c r="I173" s="224"/>
      <c r="J173" s="224"/>
      <c r="K173" s="224"/>
      <c r="L173" s="224"/>
      <c r="M173" s="224"/>
      <c r="N173" s="238">
        <f>BK173</f>
        <v>0</v>
      </c>
      <c r="O173" s="239"/>
      <c r="P173" s="239"/>
      <c r="Q173" s="239"/>
      <c r="R173" s="217"/>
      <c r="T173" s="218"/>
      <c r="U173" s="214"/>
      <c r="V173" s="214"/>
      <c r="W173" s="219">
        <f>SUM(W174:W178)</f>
        <v>0</v>
      </c>
      <c r="X173" s="214"/>
      <c r="Y173" s="219">
        <f>SUM(Y174:Y178)</f>
        <v>215.283706</v>
      </c>
      <c r="Z173" s="214"/>
      <c r="AA173" s="220">
        <f>SUM(AA174:AA178)</f>
        <v>0</v>
      </c>
      <c r="AR173" s="221" t="s">
        <v>89</v>
      </c>
      <c r="AT173" s="222" t="s">
        <v>81</v>
      </c>
      <c r="AU173" s="222" t="s">
        <v>89</v>
      </c>
      <c r="AY173" s="221" t="s">
        <v>230</v>
      </c>
      <c r="BK173" s="223">
        <f>SUM(BK174:BK178)</f>
        <v>0</v>
      </c>
    </row>
    <row r="174" s="1" customFormat="1" ht="25.5" customHeight="1">
      <c r="B174" s="45"/>
      <c r="C174" s="227" t="s">
        <v>322</v>
      </c>
      <c r="D174" s="227" t="s">
        <v>231</v>
      </c>
      <c r="E174" s="228" t="s">
        <v>323</v>
      </c>
      <c r="F174" s="229" t="s">
        <v>324</v>
      </c>
      <c r="G174" s="229"/>
      <c r="H174" s="229"/>
      <c r="I174" s="229"/>
      <c r="J174" s="230" t="s">
        <v>325</v>
      </c>
      <c r="K174" s="231">
        <v>2</v>
      </c>
      <c r="L174" s="232">
        <v>0</v>
      </c>
      <c r="M174" s="233"/>
      <c r="N174" s="234">
        <f>ROUND(L174*K174,1)</f>
        <v>0</v>
      </c>
      <c r="O174" s="234"/>
      <c r="P174" s="234"/>
      <c r="Q174" s="234"/>
      <c r="R174" s="47"/>
      <c r="T174" s="235" t="s">
        <v>22</v>
      </c>
      <c r="U174" s="55" t="s">
        <v>50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102</v>
      </c>
      <c r="AT174" s="21" t="s">
        <v>231</v>
      </c>
      <c r="AU174" s="21" t="s">
        <v>93</v>
      </c>
      <c r="AY174" s="21" t="s">
        <v>230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102</v>
      </c>
      <c r="BK174" s="152">
        <f>ROUND(L174*K174,1)</f>
        <v>0</v>
      </c>
      <c r="BL174" s="21" t="s">
        <v>102</v>
      </c>
      <c r="BM174" s="21" t="s">
        <v>326</v>
      </c>
    </row>
    <row r="175" s="1" customFormat="1" ht="25.5" customHeight="1">
      <c r="B175" s="45"/>
      <c r="C175" s="227" t="s">
        <v>327</v>
      </c>
      <c r="D175" s="227" t="s">
        <v>231</v>
      </c>
      <c r="E175" s="228" t="s">
        <v>328</v>
      </c>
      <c r="F175" s="229" t="s">
        <v>329</v>
      </c>
      <c r="G175" s="229"/>
      <c r="H175" s="229"/>
      <c r="I175" s="229"/>
      <c r="J175" s="230" t="s">
        <v>330</v>
      </c>
      <c r="K175" s="231">
        <v>130</v>
      </c>
      <c r="L175" s="232">
        <v>0</v>
      </c>
      <c r="M175" s="233"/>
      <c r="N175" s="234">
        <f>ROUND(L175*K175,1)</f>
        <v>0</v>
      </c>
      <c r="O175" s="234"/>
      <c r="P175" s="234"/>
      <c r="Q175" s="234"/>
      <c r="R175" s="47"/>
      <c r="T175" s="235" t="s">
        <v>22</v>
      </c>
      <c r="U175" s="55" t="s">
        <v>50</v>
      </c>
      <c r="V175" s="46"/>
      <c r="W175" s="236">
        <f>V175*K175</f>
        <v>0</v>
      </c>
      <c r="X175" s="236">
        <v>6.0000000000000002E-05</v>
      </c>
      <c r="Y175" s="236">
        <f>X175*K175</f>
        <v>0.0078000000000000005</v>
      </c>
      <c r="Z175" s="236">
        <v>0</v>
      </c>
      <c r="AA175" s="237">
        <f>Z175*K175</f>
        <v>0</v>
      </c>
      <c r="AR175" s="21" t="s">
        <v>102</v>
      </c>
      <c r="AT175" s="21" t="s">
        <v>231</v>
      </c>
      <c r="AU175" s="21" t="s">
        <v>93</v>
      </c>
      <c r="AY175" s="21" t="s">
        <v>230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102</v>
      </c>
      <c r="BK175" s="152">
        <f>ROUND(L175*K175,1)</f>
        <v>0</v>
      </c>
      <c r="BL175" s="21" t="s">
        <v>102</v>
      </c>
      <c r="BM175" s="21" t="s">
        <v>331</v>
      </c>
    </row>
    <row r="176" s="1" customFormat="1" ht="38.25" customHeight="1">
      <c r="B176" s="45"/>
      <c r="C176" s="227" t="s">
        <v>332</v>
      </c>
      <c r="D176" s="227" t="s">
        <v>231</v>
      </c>
      <c r="E176" s="228" t="s">
        <v>333</v>
      </c>
      <c r="F176" s="229" t="s">
        <v>334</v>
      </c>
      <c r="G176" s="229"/>
      <c r="H176" s="229"/>
      <c r="I176" s="229"/>
      <c r="J176" s="230" t="s">
        <v>330</v>
      </c>
      <c r="K176" s="231">
        <v>129.999</v>
      </c>
      <c r="L176" s="232">
        <v>0</v>
      </c>
      <c r="M176" s="233"/>
      <c r="N176" s="234">
        <f>ROUND(L176*K176,1)</f>
        <v>0</v>
      </c>
      <c r="O176" s="234"/>
      <c r="P176" s="234"/>
      <c r="Q176" s="234"/>
      <c r="R176" s="47"/>
      <c r="T176" s="235" t="s">
        <v>22</v>
      </c>
      <c r="U176" s="55" t="s">
        <v>50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102</v>
      </c>
      <c r="AT176" s="21" t="s">
        <v>231</v>
      </c>
      <c r="AU176" s="21" t="s">
        <v>93</v>
      </c>
      <c r="AY176" s="21" t="s">
        <v>230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102</v>
      </c>
      <c r="BK176" s="152">
        <f>ROUND(L176*K176,1)</f>
        <v>0</v>
      </c>
      <c r="BL176" s="21" t="s">
        <v>102</v>
      </c>
      <c r="BM176" s="21" t="s">
        <v>335</v>
      </c>
    </row>
    <row r="177" s="1" customFormat="1" ht="16.5" customHeight="1">
      <c r="B177" s="45"/>
      <c r="C177" s="240" t="s">
        <v>336</v>
      </c>
      <c r="D177" s="240" t="s">
        <v>337</v>
      </c>
      <c r="E177" s="241" t="s">
        <v>338</v>
      </c>
      <c r="F177" s="242" t="s">
        <v>339</v>
      </c>
      <c r="G177" s="242"/>
      <c r="H177" s="242"/>
      <c r="I177" s="242"/>
      <c r="J177" s="243" t="s">
        <v>242</v>
      </c>
      <c r="K177" s="244">
        <v>86.793999999999997</v>
      </c>
      <c r="L177" s="245">
        <v>0</v>
      </c>
      <c r="M177" s="246"/>
      <c r="N177" s="247">
        <f>ROUND(L177*K177,1)</f>
        <v>0</v>
      </c>
      <c r="O177" s="234"/>
      <c r="P177" s="234"/>
      <c r="Q177" s="234"/>
      <c r="R177" s="47"/>
      <c r="T177" s="235" t="s">
        <v>22</v>
      </c>
      <c r="U177" s="55" t="s">
        <v>50</v>
      </c>
      <c r="V177" s="46"/>
      <c r="W177" s="236">
        <f>V177*K177</f>
        <v>0</v>
      </c>
      <c r="X177" s="236">
        <v>2.4289999999999998</v>
      </c>
      <c r="Y177" s="236">
        <f>X177*K177</f>
        <v>210.82262599999999</v>
      </c>
      <c r="Z177" s="236">
        <v>0</v>
      </c>
      <c r="AA177" s="237">
        <f>Z177*K177</f>
        <v>0</v>
      </c>
      <c r="AR177" s="21" t="s">
        <v>258</v>
      </c>
      <c r="AT177" s="21" t="s">
        <v>337</v>
      </c>
      <c r="AU177" s="21" t="s">
        <v>93</v>
      </c>
      <c r="AY177" s="21" t="s">
        <v>230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102</v>
      </c>
      <c r="BK177" s="152">
        <f>ROUND(L177*K177,1)</f>
        <v>0</v>
      </c>
      <c r="BL177" s="21" t="s">
        <v>102</v>
      </c>
      <c r="BM177" s="21" t="s">
        <v>340</v>
      </c>
    </row>
    <row r="178" s="1" customFormat="1" ht="25.5" customHeight="1">
      <c r="B178" s="45"/>
      <c r="C178" s="227" t="s">
        <v>341</v>
      </c>
      <c r="D178" s="227" t="s">
        <v>231</v>
      </c>
      <c r="E178" s="228" t="s">
        <v>342</v>
      </c>
      <c r="F178" s="229" t="s">
        <v>343</v>
      </c>
      <c r="G178" s="229"/>
      <c r="H178" s="229"/>
      <c r="I178" s="229"/>
      <c r="J178" s="230" t="s">
        <v>305</v>
      </c>
      <c r="K178" s="231">
        <v>4</v>
      </c>
      <c r="L178" s="232">
        <v>0</v>
      </c>
      <c r="M178" s="233"/>
      <c r="N178" s="234">
        <f>ROUND(L178*K178,1)</f>
        <v>0</v>
      </c>
      <c r="O178" s="234"/>
      <c r="P178" s="234"/>
      <c r="Q178" s="234"/>
      <c r="R178" s="47"/>
      <c r="T178" s="235" t="s">
        <v>22</v>
      </c>
      <c r="U178" s="55" t="s">
        <v>50</v>
      </c>
      <c r="V178" s="46"/>
      <c r="W178" s="236">
        <f>V178*K178</f>
        <v>0</v>
      </c>
      <c r="X178" s="236">
        <v>1.1133200000000001</v>
      </c>
      <c r="Y178" s="236">
        <f>X178*K178</f>
        <v>4.4532800000000003</v>
      </c>
      <c r="Z178" s="236">
        <v>0</v>
      </c>
      <c r="AA178" s="237">
        <f>Z178*K178</f>
        <v>0</v>
      </c>
      <c r="AR178" s="21" t="s">
        <v>102</v>
      </c>
      <c r="AT178" s="21" t="s">
        <v>231</v>
      </c>
      <c r="AU178" s="21" t="s">
        <v>93</v>
      </c>
      <c r="AY178" s="21" t="s">
        <v>230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102</v>
      </c>
      <c r="BK178" s="152">
        <f>ROUND(L178*K178,1)</f>
        <v>0</v>
      </c>
      <c r="BL178" s="21" t="s">
        <v>102</v>
      </c>
      <c r="BM178" s="21" t="s">
        <v>344</v>
      </c>
    </row>
    <row r="179" s="10" customFormat="1" ht="29.88" customHeight="1">
      <c r="B179" s="213"/>
      <c r="C179" s="214"/>
      <c r="D179" s="224" t="s">
        <v>184</v>
      </c>
      <c r="E179" s="224"/>
      <c r="F179" s="224"/>
      <c r="G179" s="224"/>
      <c r="H179" s="224"/>
      <c r="I179" s="224"/>
      <c r="J179" s="224"/>
      <c r="K179" s="224"/>
      <c r="L179" s="224"/>
      <c r="M179" s="224"/>
      <c r="N179" s="238">
        <f>BK179</f>
        <v>0</v>
      </c>
      <c r="O179" s="239"/>
      <c r="P179" s="239"/>
      <c r="Q179" s="239"/>
      <c r="R179" s="217"/>
      <c r="T179" s="218"/>
      <c r="U179" s="214"/>
      <c r="V179" s="214"/>
      <c r="W179" s="219">
        <f>SUM(W180:W187)</f>
        <v>0</v>
      </c>
      <c r="X179" s="214"/>
      <c r="Y179" s="219">
        <f>SUM(Y180:Y187)</f>
        <v>355.81082802000003</v>
      </c>
      <c r="Z179" s="214"/>
      <c r="AA179" s="220">
        <f>SUM(AA180:AA187)</f>
        <v>0</v>
      </c>
      <c r="AR179" s="221" t="s">
        <v>89</v>
      </c>
      <c r="AT179" s="222" t="s">
        <v>81</v>
      </c>
      <c r="AU179" s="222" t="s">
        <v>89</v>
      </c>
      <c r="AY179" s="221" t="s">
        <v>230</v>
      </c>
      <c r="BK179" s="223">
        <f>SUM(BK180:BK187)</f>
        <v>0</v>
      </c>
    </row>
    <row r="180" s="1" customFormat="1" ht="38.25" customHeight="1">
      <c r="B180" s="45"/>
      <c r="C180" s="227" t="s">
        <v>345</v>
      </c>
      <c r="D180" s="227" t="s">
        <v>231</v>
      </c>
      <c r="E180" s="228" t="s">
        <v>346</v>
      </c>
      <c r="F180" s="229" t="s">
        <v>347</v>
      </c>
      <c r="G180" s="229"/>
      <c r="H180" s="229"/>
      <c r="I180" s="229"/>
      <c r="J180" s="230" t="s">
        <v>242</v>
      </c>
      <c r="K180" s="231">
        <v>68.576999999999998</v>
      </c>
      <c r="L180" s="232">
        <v>0</v>
      </c>
      <c r="M180" s="233"/>
      <c r="N180" s="234">
        <f>ROUND(L180*K180,1)</f>
        <v>0</v>
      </c>
      <c r="O180" s="234"/>
      <c r="P180" s="234"/>
      <c r="Q180" s="234"/>
      <c r="R180" s="47"/>
      <c r="T180" s="235" t="s">
        <v>22</v>
      </c>
      <c r="U180" s="55" t="s">
        <v>50</v>
      </c>
      <c r="V180" s="46"/>
      <c r="W180" s="236">
        <f>V180*K180</f>
        <v>0</v>
      </c>
      <c r="X180" s="236">
        <v>2.45329</v>
      </c>
      <c r="Y180" s="236">
        <f>X180*K180</f>
        <v>168.23926832999999</v>
      </c>
      <c r="Z180" s="236">
        <v>0</v>
      </c>
      <c r="AA180" s="237">
        <f>Z180*K180</f>
        <v>0</v>
      </c>
      <c r="AR180" s="21" t="s">
        <v>102</v>
      </c>
      <c r="AT180" s="21" t="s">
        <v>231</v>
      </c>
      <c r="AU180" s="21" t="s">
        <v>93</v>
      </c>
      <c r="AY180" s="21" t="s">
        <v>230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102</v>
      </c>
      <c r="BK180" s="152">
        <f>ROUND(L180*K180,1)</f>
        <v>0</v>
      </c>
      <c r="BL180" s="21" t="s">
        <v>102</v>
      </c>
      <c r="BM180" s="21" t="s">
        <v>348</v>
      </c>
    </row>
    <row r="181" s="1" customFormat="1" ht="25.5" customHeight="1">
      <c r="B181" s="45"/>
      <c r="C181" s="227" t="s">
        <v>349</v>
      </c>
      <c r="D181" s="227" t="s">
        <v>231</v>
      </c>
      <c r="E181" s="228" t="s">
        <v>350</v>
      </c>
      <c r="F181" s="229" t="s">
        <v>351</v>
      </c>
      <c r="G181" s="229"/>
      <c r="H181" s="229"/>
      <c r="I181" s="229"/>
      <c r="J181" s="230" t="s">
        <v>288</v>
      </c>
      <c r="K181" s="231">
        <v>483.19999999999999</v>
      </c>
      <c r="L181" s="232">
        <v>0</v>
      </c>
      <c r="M181" s="233"/>
      <c r="N181" s="234">
        <f>ROUND(L181*K181,1)</f>
        <v>0</v>
      </c>
      <c r="O181" s="234"/>
      <c r="P181" s="234"/>
      <c r="Q181" s="234"/>
      <c r="R181" s="47"/>
      <c r="T181" s="235" t="s">
        <v>22</v>
      </c>
      <c r="U181" s="55" t="s">
        <v>50</v>
      </c>
      <c r="V181" s="46"/>
      <c r="W181" s="236">
        <f>V181*K181</f>
        <v>0</v>
      </c>
      <c r="X181" s="236">
        <v>0.0027499999999999998</v>
      </c>
      <c r="Y181" s="236">
        <f>X181*K181</f>
        <v>1.3288</v>
      </c>
      <c r="Z181" s="236">
        <v>0</v>
      </c>
      <c r="AA181" s="237">
        <f>Z181*K181</f>
        <v>0</v>
      </c>
      <c r="AR181" s="21" t="s">
        <v>102</v>
      </c>
      <c r="AT181" s="21" t="s">
        <v>231</v>
      </c>
      <c r="AU181" s="21" t="s">
        <v>93</v>
      </c>
      <c r="AY181" s="21" t="s">
        <v>230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102</v>
      </c>
      <c r="BK181" s="152">
        <f>ROUND(L181*K181,1)</f>
        <v>0</v>
      </c>
      <c r="BL181" s="21" t="s">
        <v>102</v>
      </c>
      <c r="BM181" s="21" t="s">
        <v>352</v>
      </c>
    </row>
    <row r="182" s="1" customFormat="1" ht="25.5" customHeight="1">
      <c r="B182" s="45"/>
      <c r="C182" s="227" t="s">
        <v>353</v>
      </c>
      <c r="D182" s="227" t="s">
        <v>231</v>
      </c>
      <c r="E182" s="228" t="s">
        <v>354</v>
      </c>
      <c r="F182" s="229" t="s">
        <v>355</v>
      </c>
      <c r="G182" s="229"/>
      <c r="H182" s="229"/>
      <c r="I182" s="229"/>
      <c r="J182" s="230" t="s">
        <v>288</v>
      </c>
      <c r="K182" s="231">
        <v>483.19999999999999</v>
      </c>
      <c r="L182" s="232">
        <v>0</v>
      </c>
      <c r="M182" s="233"/>
      <c r="N182" s="234">
        <f>ROUND(L182*K182,1)</f>
        <v>0</v>
      </c>
      <c r="O182" s="234"/>
      <c r="P182" s="234"/>
      <c r="Q182" s="234"/>
      <c r="R182" s="47"/>
      <c r="T182" s="235" t="s">
        <v>22</v>
      </c>
      <c r="U182" s="55" t="s">
        <v>50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102</v>
      </c>
      <c r="AT182" s="21" t="s">
        <v>231</v>
      </c>
      <c r="AU182" s="21" t="s">
        <v>93</v>
      </c>
      <c r="AY182" s="21" t="s">
        <v>230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102</v>
      </c>
      <c r="BK182" s="152">
        <f>ROUND(L182*K182,1)</f>
        <v>0</v>
      </c>
      <c r="BL182" s="21" t="s">
        <v>102</v>
      </c>
      <c r="BM182" s="21" t="s">
        <v>356</v>
      </c>
    </row>
    <row r="183" s="1" customFormat="1" ht="25.5" customHeight="1">
      <c r="B183" s="45"/>
      <c r="C183" s="227" t="s">
        <v>357</v>
      </c>
      <c r="D183" s="227" t="s">
        <v>231</v>
      </c>
      <c r="E183" s="228" t="s">
        <v>358</v>
      </c>
      <c r="F183" s="229" t="s">
        <v>359</v>
      </c>
      <c r="G183" s="229"/>
      <c r="H183" s="229"/>
      <c r="I183" s="229"/>
      <c r="J183" s="230" t="s">
        <v>305</v>
      </c>
      <c r="K183" s="231">
        <v>4.1150000000000002</v>
      </c>
      <c r="L183" s="232">
        <v>0</v>
      </c>
      <c r="M183" s="233"/>
      <c r="N183" s="234">
        <f>ROUND(L183*K183,1)</f>
        <v>0</v>
      </c>
      <c r="O183" s="234"/>
      <c r="P183" s="234"/>
      <c r="Q183" s="234"/>
      <c r="R183" s="47"/>
      <c r="T183" s="235" t="s">
        <v>22</v>
      </c>
      <c r="U183" s="55" t="s">
        <v>50</v>
      </c>
      <c r="V183" s="46"/>
      <c r="W183" s="236">
        <f>V183*K183</f>
        <v>0</v>
      </c>
      <c r="X183" s="236">
        <v>1.04881</v>
      </c>
      <c r="Y183" s="236">
        <f>X183*K183</f>
        <v>4.3158531500000006</v>
      </c>
      <c r="Z183" s="236">
        <v>0</v>
      </c>
      <c r="AA183" s="237">
        <f>Z183*K183</f>
        <v>0</v>
      </c>
      <c r="AR183" s="21" t="s">
        <v>102</v>
      </c>
      <c r="AT183" s="21" t="s">
        <v>231</v>
      </c>
      <c r="AU183" s="21" t="s">
        <v>93</v>
      </c>
      <c r="AY183" s="21" t="s">
        <v>230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102</v>
      </c>
      <c r="BK183" s="152">
        <f>ROUND(L183*K183,1)</f>
        <v>0</v>
      </c>
      <c r="BL183" s="21" t="s">
        <v>102</v>
      </c>
      <c r="BM183" s="21" t="s">
        <v>360</v>
      </c>
    </row>
    <row r="184" s="1" customFormat="1" ht="25.5" customHeight="1">
      <c r="B184" s="45"/>
      <c r="C184" s="227" t="s">
        <v>361</v>
      </c>
      <c r="D184" s="227" t="s">
        <v>231</v>
      </c>
      <c r="E184" s="228" t="s">
        <v>362</v>
      </c>
      <c r="F184" s="229" t="s">
        <v>363</v>
      </c>
      <c r="G184" s="229"/>
      <c r="H184" s="229"/>
      <c r="I184" s="229"/>
      <c r="J184" s="230" t="s">
        <v>242</v>
      </c>
      <c r="K184" s="231">
        <v>71.984999999999999</v>
      </c>
      <c r="L184" s="232">
        <v>0</v>
      </c>
      <c r="M184" s="233"/>
      <c r="N184" s="234">
        <f>ROUND(L184*K184,1)</f>
        <v>0</v>
      </c>
      <c r="O184" s="234"/>
      <c r="P184" s="234"/>
      <c r="Q184" s="234"/>
      <c r="R184" s="47"/>
      <c r="T184" s="235" t="s">
        <v>22</v>
      </c>
      <c r="U184" s="55" t="s">
        <v>50</v>
      </c>
      <c r="V184" s="46"/>
      <c r="W184" s="236">
        <f>V184*K184</f>
        <v>0</v>
      </c>
      <c r="X184" s="236">
        <v>2.45329</v>
      </c>
      <c r="Y184" s="236">
        <f>X184*K184</f>
        <v>176.60008065</v>
      </c>
      <c r="Z184" s="236">
        <v>0</v>
      </c>
      <c r="AA184" s="237">
        <f>Z184*K184</f>
        <v>0</v>
      </c>
      <c r="AR184" s="21" t="s">
        <v>102</v>
      </c>
      <c r="AT184" s="21" t="s">
        <v>231</v>
      </c>
      <c r="AU184" s="21" t="s">
        <v>93</v>
      </c>
      <c r="AY184" s="21" t="s">
        <v>230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102</v>
      </c>
      <c r="BK184" s="152">
        <f>ROUND(L184*K184,1)</f>
        <v>0</v>
      </c>
      <c r="BL184" s="21" t="s">
        <v>102</v>
      </c>
      <c r="BM184" s="21" t="s">
        <v>364</v>
      </c>
    </row>
    <row r="185" s="1" customFormat="1" ht="25.5" customHeight="1">
      <c r="B185" s="45"/>
      <c r="C185" s="227" t="s">
        <v>365</v>
      </c>
      <c r="D185" s="227" t="s">
        <v>231</v>
      </c>
      <c r="E185" s="228" t="s">
        <v>366</v>
      </c>
      <c r="F185" s="229" t="s">
        <v>367</v>
      </c>
      <c r="G185" s="229"/>
      <c r="H185" s="229"/>
      <c r="I185" s="229"/>
      <c r="J185" s="230" t="s">
        <v>288</v>
      </c>
      <c r="K185" s="231">
        <v>327</v>
      </c>
      <c r="L185" s="232">
        <v>0</v>
      </c>
      <c r="M185" s="233"/>
      <c r="N185" s="234">
        <f>ROUND(L185*K185,1)</f>
        <v>0</v>
      </c>
      <c r="O185" s="234"/>
      <c r="P185" s="234"/>
      <c r="Q185" s="234"/>
      <c r="R185" s="47"/>
      <c r="T185" s="235" t="s">
        <v>22</v>
      </c>
      <c r="U185" s="55" t="s">
        <v>50</v>
      </c>
      <c r="V185" s="46"/>
      <c r="W185" s="236">
        <f>V185*K185</f>
        <v>0</v>
      </c>
      <c r="X185" s="236">
        <v>0.0025100000000000001</v>
      </c>
      <c r="Y185" s="236">
        <f>X185*K185</f>
        <v>0.82077</v>
      </c>
      <c r="Z185" s="236">
        <v>0</v>
      </c>
      <c r="AA185" s="237">
        <f>Z185*K185</f>
        <v>0</v>
      </c>
      <c r="AR185" s="21" t="s">
        <v>102</v>
      </c>
      <c r="AT185" s="21" t="s">
        <v>231</v>
      </c>
      <c r="AU185" s="21" t="s">
        <v>93</v>
      </c>
      <c r="AY185" s="21" t="s">
        <v>230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102</v>
      </c>
      <c r="BK185" s="152">
        <f>ROUND(L185*K185,1)</f>
        <v>0</v>
      </c>
      <c r="BL185" s="21" t="s">
        <v>102</v>
      </c>
      <c r="BM185" s="21" t="s">
        <v>368</v>
      </c>
    </row>
    <row r="186" s="1" customFormat="1" ht="25.5" customHeight="1">
      <c r="B186" s="45"/>
      <c r="C186" s="227" t="s">
        <v>369</v>
      </c>
      <c r="D186" s="227" t="s">
        <v>231</v>
      </c>
      <c r="E186" s="228" t="s">
        <v>370</v>
      </c>
      <c r="F186" s="229" t="s">
        <v>371</v>
      </c>
      <c r="G186" s="229"/>
      <c r="H186" s="229"/>
      <c r="I186" s="229"/>
      <c r="J186" s="230" t="s">
        <v>288</v>
      </c>
      <c r="K186" s="231">
        <v>327</v>
      </c>
      <c r="L186" s="232">
        <v>0</v>
      </c>
      <c r="M186" s="233"/>
      <c r="N186" s="234">
        <f>ROUND(L186*K186,1)</f>
        <v>0</v>
      </c>
      <c r="O186" s="234"/>
      <c r="P186" s="234"/>
      <c r="Q186" s="234"/>
      <c r="R186" s="47"/>
      <c r="T186" s="235" t="s">
        <v>22</v>
      </c>
      <c r="U186" s="55" t="s">
        <v>50</v>
      </c>
      <c r="V186" s="46"/>
      <c r="W186" s="236">
        <f>V186*K186</f>
        <v>0</v>
      </c>
      <c r="X186" s="236">
        <v>0</v>
      </c>
      <c r="Y186" s="236">
        <f>X186*K186</f>
        <v>0</v>
      </c>
      <c r="Z186" s="236">
        <v>0</v>
      </c>
      <c r="AA186" s="237">
        <f>Z186*K186</f>
        <v>0</v>
      </c>
      <c r="AR186" s="21" t="s">
        <v>102</v>
      </c>
      <c r="AT186" s="21" t="s">
        <v>231</v>
      </c>
      <c r="AU186" s="21" t="s">
        <v>93</v>
      </c>
      <c r="AY186" s="21" t="s">
        <v>230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102</v>
      </c>
      <c r="BK186" s="152">
        <f>ROUND(L186*K186,1)</f>
        <v>0</v>
      </c>
      <c r="BL186" s="21" t="s">
        <v>102</v>
      </c>
      <c r="BM186" s="21" t="s">
        <v>372</v>
      </c>
    </row>
    <row r="187" s="1" customFormat="1" ht="25.5" customHeight="1">
      <c r="B187" s="45"/>
      <c r="C187" s="227" t="s">
        <v>373</v>
      </c>
      <c r="D187" s="227" t="s">
        <v>231</v>
      </c>
      <c r="E187" s="228" t="s">
        <v>374</v>
      </c>
      <c r="F187" s="229" t="s">
        <v>375</v>
      </c>
      <c r="G187" s="229"/>
      <c r="H187" s="229"/>
      <c r="I187" s="229"/>
      <c r="J187" s="230" t="s">
        <v>305</v>
      </c>
      <c r="K187" s="231">
        <v>4.319</v>
      </c>
      <c r="L187" s="232">
        <v>0</v>
      </c>
      <c r="M187" s="233"/>
      <c r="N187" s="234">
        <f>ROUND(L187*K187,1)</f>
        <v>0</v>
      </c>
      <c r="O187" s="234"/>
      <c r="P187" s="234"/>
      <c r="Q187" s="234"/>
      <c r="R187" s="47"/>
      <c r="T187" s="235" t="s">
        <v>22</v>
      </c>
      <c r="U187" s="55" t="s">
        <v>50</v>
      </c>
      <c r="V187" s="46"/>
      <c r="W187" s="236">
        <f>V187*K187</f>
        <v>0</v>
      </c>
      <c r="X187" s="236">
        <v>1.04331</v>
      </c>
      <c r="Y187" s="236">
        <f>X187*K187</f>
        <v>4.5060558899999998</v>
      </c>
      <c r="Z187" s="236">
        <v>0</v>
      </c>
      <c r="AA187" s="237">
        <f>Z187*K187</f>
        <v>0</v>
      </c>
      <c r="AR187" s="21" t="s">
        <v>102</v>
      </c>
      <c r="AT187" s="21" t="s">
        <v>231</v>
      </c>
      <c r="AU187" s="21" t="s">
        <v>93</v>
      </c>
      <c r="AY187" s="21" t="s">
        <v>230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102</v>
      </c>
      <c r="BK187" s="152">
        <f>ROUND(L187*K187,1)</f>
        <v>0</v>
      </c>
      <c r="BL187" s="21" t="s">
        <v>102</v>
      </c>
      <c r="BM187" s="21" t="s">
        <v>376</v>
      </c>
    </row>
    <row r="188" s="10" customFormat="1" ht="29.88" customHeight="1">
      <c r="B188" s="213"/>
      <c r="C188" s="214"/>
      <c r="D188" s="224" t="s">
        <v>185</v>
      </c>
      <c r="E188" s="224"/>
      <c r="F188" s="224"/>
      <c r="G188" s="224"/>
      <c r="H188" s="224"/>
      <c r="I188" s="224"/>
      <c r="J188" s="224"/>
      <c r="K188" s="224"/>
      <c r="L188" s="224"/>
      <c r="M188" s="224"/>
      <c r="N188" s="238">
        <f>BK188</f>
        <v>0</v>
      </c>
      <c r="O188" s="239"/>
      <c r="P188" s="239"/>
      <c r="Q188" s="239"/>
      <c r="R188" s="217"/>
      <c r="T188" s="218"/>
      <c r="U188" s="214"/>
      <c r="V188" s="214"/>
      <c r="W188" s="219">
        <f>SUM(W189:W202)</f>
        <v>0</v>
      </c>
      <c r="X188" s="214"/>
      <c r="Y188" s="219">
        <f>SUM(Y189:Y202)</f>
        <v>1800.5878279699998</v>
      </c>
      <c r="Z188" s="214"/>
      <c r="AA188" s="220">
        <f>SUM(AA189:AA202)</f>
        <v>0</v>
      </c>
      <c r="AR188" s="221" t="s">
        <v>89</v>
      </c>
      <c r="AT188" s="222" t="s">
        <v>81</v>
      </c>
      <c r="AU188" s="222" t="s">
        <v>89</v>
      </c>
      <c r="AY188" s="221" t="s">
        <v>230</v>
      </c>
      <c r="BK188" s="223">
        <f>SUM(BK189:BK202)</f>
        <v>0</v>
      </c>
    </row>
    <row r="189" s="1" customFormat="1" ht="38.25" customHeight="1">
      <c r="B189" s="45"/>
      <c r="C189" s="227" t="s">
        <v>377</v>
      </c>
      <c r="D189" s="227" t="s">
        <v>231</v>
      </c>
      <c r="E189" s="228" t="s">
        <v>378</v>
      </c>
      <c r="F189" s="229" t="s">
        <v>379</v>
      </c>
      <c r="G189" s="229"/>
      <c r="H189" s="229"/>
      <c r="I189" s="229"/>
      <c r="J189" s="230" t="s">
        <v>242</v>
      </c>
      <c r="K189" s="231">
        <v>137.67400000000001</v>
      </c>
      <c r="L189" s="232">
        <v>0</v>
      </c>
      <c r="M189" s="233"/>
      <c r="N189" s="234">
        <f>ROUND(L189*K189,1)</f>
        <v>0</v>
      </c>
      <c r="O189" s="234"/>
      <c r="P189" s="234"/>
      <c r="Q189" s="234"/>
      <c r="R189" s="47"/>
      <c r="T189" s="235" t="s">
        <v>22</v>
      </c>
      <c r="U189" s="55" t="s">
        <v>50</v>
      </c>
      <c r="V189" s="46"/>
      <c r="W189" s="236">
        <f>V189*K189</f>
        <v>0</v>
      </c>
      <c r="X189" s="236">
        <v>2.2563399999999998</v>
      </c>
      <c r="Y189" s="236">
        <f>X189*K189</f>
        <v>310.63935315999998</v>
      </c>
      <c r="Z189" s="236">
        <v>0</v>
      </c>
      <c r="AA189" s="237">
        <f>Z189*K189</f>
        <v>0</v>
      </c>
      <c r="AR189" s="21" t="s">
        <v>102</v>
      </c>
      <c r="AT189" s="21" t="s">
        <v>231</v>
      </c>
      <c r="AU189" s="21" t="s">
        <v>93</v>
      </c>
      <c r="AY189" s="21" t="s">
        <v>230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102</v>
      </c>
      <c r="BK189" s="152">
        <f>ROUND(L189*K189,1)</f>
        <v>0</v>
      </c>
      <c r="BL189" s="21" t="s">
        <v>102</v>
      </c>
      <c r="BM189" s="21" t="s">
        <v>380</v>
      </c>
    </row>
    <row r="190" s="1" customFormat="1" ht="38.25" customHeight="1">
      <c r="B190" s="45"/>
      <c r="C190" s="227" t="s">
        <v>381</v>
      </c>
      <c r="D190" s="227" t="s">
        <v>231</v>
      </c>
      <c r="E190" s="228" t="s">
        <v>382</v>
      </c>
      <c r="F190" s="229" t="s">
        <v>383</v>
      </c>
      <c r="G190" s="229"/>
      <c r="H190" s="229"/>
      <c r="I190" s="229"/>
      <c r="J190" s="230" t="s">
        <v>242</v>
      </c>
      <c r="K190" s="231">
        <v>445.04199999999997</v>
      </c>
      <c r="L190" s="232">
        <v>0</v>
      </c>
      <c r="M190" s="233"/>
      <c r="N190" s="234">
        <f>ROUND(L190*K190,1)</f>
        <v>0</v>
      </c>
      <c r="O190" s="234"/>
      <c r="P190" s="234"/>
      <c r="Q190" s="234"/>
      <c r="R190" s="47"/>
      <c r="T190" s="235" t="s">
        <v>22</v>
      </c>
      <c r="U190" s="55" t="s">
        <v>50</v>
      </c>
      <c r="V190" s="46"/>
      <c r="W190" s="236">
        <f>V190*K190</f>
        <v>0</v>
      </c>
      <c r="X190" s="236">
        <v>2.45329</v>
      </c>
      <c r="Y190" s="236">
        <f>X190*K190</f>
        <v>1091.8170881799999</v>
      </c>
      <c r="Z190" s="236">
        <v>0</v>
      </c>
      <c r="AA190" s="237">
        <f>Z190*K190</f>
        <v>0</v>
      </c>
      <c r="AR190" s="21" t="s">
        <v>102</v>
      </c>
      <c r="AT190" s="21" t="s">
        <v>231</v>
      </c>
      <c r="AU190" s="21" t="s">
        <v>93</v>
      </c>
      <c r="AY190" s="21" t="s">
        <v>230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102</v>
      </c>
      <c r="BK190" s="152">
        <f>ROUND(L190*K190,1)</f>
        <v>0</v>
      </c>
      <c r="BL190" s="21" t="s">
        <v>102</v>
      </c>
      <c r="BM190" s="21" t="s">
        <v>384</v>
      </c>
    </row>
    <row r="191" s="1" customFormat="1" ht="25.5" customHeight="1">
      <c r="B191" s="45"/>
      <c r="C191" s="227" t="s">
        <v>385</v>
      </c>
      <c r="D191" s="227" t="s">
        <v>231</v>
      </c>
      <c r="E191" s="228" t="s">
        <v>386</v>
      </c>
      <c r="F191" s="229" t="s">
        <v>387</v>
      </c>
      <c r="G191" s="229"/>
      <c r="H191" s="229"/>
      <c r="I191" s="229"/>
      <c r="J191" s="230" t="s">
        <v>242</v>
      </c>
      <c r="K191" s="231">
        <v>445.04199999999997</v>
      </c>
      <c r="L191" s="232">
        <v>0</v>
      </c>
      <c r="M191" s="233"/>
      <c r="N191" s="234">
        <f>ROUND(L191*K191,1)</f>
        <v>0</v>
      </c>
      <c r="O191" s="234"/>
      <c r="P191" s="234"/>
      <c r="Q191" s="234"/>
      <c r="R191" s="47"/>
      <c r="T191" s="235" t="s">
        <v>22</v>
      </c>
      <c r="U191" s="55" t="s">
        <v>50</v>
      </c>
      <c r="V191" s="46"/>
      <c r="W191" s="236">
        <f>V191*K191</f>
        <v>0</v>
      </c>
      <c r="X191" s="236">
        <v>0</v>
      </c>
      <c r="Y191" s="236">
        <f>X191*K191</f>
        <v>0</v>
      </c>
      <c r="Z191" s="236">
        <v>0</v>
      </c>
      <c r="AA191" s="237">
        <f>Z191*K191</f>
        <v>0</v>
      </c>
      <c r="AR191" s="21" t="s">
        <v>102</v>
      </c>
      <c r="AT191" s="21" t="s">
        <v>231</v>
      </c>
      <c r="AU191" s="21" t="s">
        <v>93</v>
      </c>
      <c r="AY191" s="21" t="s">
        <v>230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102</v>
      </c>
      <c r="BK191" s="152">
        <f>ROUND(L191*K191,1)</f>
        <v>0</v>
      </c>
      <c r="BL191" s="21" t="s">
        <v>102</v>
      </c>
      <c r="BM191" s="21" t="s">
        <v>388</v>
      </c>
    </row>
    <row r="192" s="1" customFormat="1" ht="38.25" customHeight="1">
      <c r="B192" s="45"/>
      <c r="C192" s="227" t="s">
        <v>389</v>
      </c>
      <c r="D192" s="227" t="s">
        <v>231</v>
      </c>
      <c r="E192" s="228" t="s">
        <v>390</v>
      </c>
      <c r="F192" s="229" t="s">
        <v>391</v>
      </c>
      <c r="G192" s="229"/>
      <c r="H192" s="229"/>
      <c r="I192" s="229"/>
      <c r="J192" s="230" t="s">
        <v>242</v>
      </c>
      <c r="K192" s="231">
        <v>445.04199999999997</v>
      </c>
      <c r="L192" s="232">
        <v>0</v>
      </c>
      <c r="M192" s="233"/>
      <c r="N192" s="234">
        <f>ROUND(L192*K192,1)</f>
        <v>0</v>
      </c>
      <c r="O192" s="234"/>
      <c r="P192" s="234"/>
      <c r="Q192" s="234"/>
      <c r="R192" s="47"/>
      <c r="T192" s="235" t="s">
        <v>22</v>
      </c>
      <c r="U192" s="55" t="s">
        <v>50</v>
      </c>
      <c r="V192" s="46"/>
      <c r="W192" s="236">
        <f>V192*K192</f>
        <v>0</v>
      </c>
      <c r="X192" s="236">
        <v>0</v>
      </c>
      <c r="Y192" s="236">
        <f>X192*K192</f>
        <v>0</v>
      </c>
      <c r="Z192" s="236">
        <v>0</v>
      </c>
      <c r="AA192" s="237">
        <f>Z192*K192</f>
        <v>0</v>
      </c>
      <c r="AR192" s="21" t="s">
        <v>102</v>
      </c>
      <c r="AT192" s="21" t="s">
        <v>231</v>
      </c>
      <c r="AU192" s="21" t="s">
        <v>93</v>
      </c>
      <c r="AY192" s="21" t="s">
        <v>230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102</v>
      </c>
      <c r="BK192" s="152">
        <f>ROUND(L192*K192,1)</f>
        <v>0</v>
      </c>
      <c r="BL192" s="21" t="s">
        <v>102</v>
      </c>
      <c r="BM192" s="21" t="s">
        <v>392</v>
      </c>
    </row>
    <row r="193" s="1" customFormat="1" ht="25.5" customHeight="1">
      <c r="B193" s="45"/>
      <c r="C193" s="227" t="s">
        <v>393</v>
      </c>
      <c r="D193" s="227" t="s">
        <v>231</v>
      </c>
      <c r="E193" s="228" t="s">
        <v>394</v>
      </c>
      <c r="F193" s="229" t="s">
        <v>395</v>
      </c>
      <c r="G193" s="229"/>
      <c r="H193" s="229"/>
      <c r="I193" s="229"/>
      <c r="J193" s="230" t="s">
        <v>242</v>
      </c>
      <c r="K193" s="231">
        <v>325.32999999999998</v>
      </c>
      <c r="L193" s="232">
        <v>0</v>
      </c>
      <c r="M193" s="233"/>
      <c r="N193" s="234">
        <f>ROUND(L193*K193,1)</f>
        <v>0</v>
      </c>
      <c r="O193" s="234"/>
      <c r="P193" s="234"/>
      <c r="Q193" s="234"/>
      <c r="R193" s="47"/>
      <c r="T193" s="235" t="s">
        <v>22</v>
      </c>
      <c r="U193" s="55" t="s">
        <v>50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102</v>
      </c>
      <c r="AT193" s="21" t="s">
        <v>231</v>
      </c>
      <c r="AU193" s="21" t="s">
        <v>93</v>
      </c>
      <c r="AY193" s="21" t="s">
        <v>230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102</v>
      </c>
      <c r="BK193" s="152">
        <f>ROUND(L193*K193,1)</f>
        <v>0</v>
      </c>
      <c r="BL193" s="21" t="s">
        <v>102</v>
      </c>
      <c r="BM193" s="21" t="s">
        <v>396</v>
      </c>
    </row>
    <row r="194" s="1" customFormat="1" ht="16.5" customHeight="1">
      <c r="B194" s="45"/>
      <c r="C194" s="227" t="s">
        <v>397</v>
      </c>
      <c r="D194" s="227" t="s">
        <v>231</v>
      </c>
      <c r="E194" s="228" t="s">
        <v>398</v>
      </c>
      <c r="F194" s="229" t="s">
        <v>399</v>
      </c>
      <c r="G194" s="229"/>
      <c r="H194" s="229"/>
      <c r="I194" s="229"/>
      <c r="J194" s="230" t="s">
        <v>288</v>
      </c>
      <c r="K194" s="231">
        <v>64.439999999999998</v>
      </c>
      <c r="L194" s="232">
        <v>0</v>
      </c>
      <c r="M194" s="233"/>
      <c r="N194" s="234">
        <f>ROUND(L194*K194,1)</f>
        <v>0</v>
      </c>
      <c r="O194" s="234"/>
      <c r="P194" s="234"/>
      <c r="Q194" s="234"/>
      <c r="R194" s="47"/>
      <c r="T194" s="235" t="s">
        <v>22</v>
      </c>
      <c r="U194" s="55" t="s">
        <v>50</v>
      </c>
      <c r="V194" s="46"/>
      <c r="W194" s="236">
        <f>V194*K194</f>
        <v>0</v>
      </c>
      <c r="X194" s="236">
        <v>0.013520000000000001</v>
      </c>
      <c r="Y194" s="236">
        <f>X194*K194</f>
        <v>0.87122880000000003</v>
      </c>
      <c r="Z194" s="236">
        <v>0</v>
      </c>
      <c r="AA194" s="237">
        <f>Z194*K194</f>
        <v>0</v>
      </c>
      <c r="AR194" s="21" t="s">
        <v>102</v>
      </c>
      <c r="AT194" s="21" t="s">
        <v>231</v>
      </c>
      <c r="AU194" s="21" t="s">
        <v>93</v>
      </c>
      <c r="AY194" s="21" t="s">
        <v>230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102</v>
      </c>
      <c r="BK194" s="152">
        <f>ROUND(L194*K194,1)</f>
        <v>0</v>
      </c>
      <c r="BL194" s="21" t="s">
        <v>102</v>
      </c>
      <c r="BM194" s="21" t="s">
        <v>400</v>
      </c>
    </row>
    <row r="195" s="1" customFormat="1" ht="25.5" customHeight="1">
      <c r="B195" s="45"/>
      <c r="C195" s="227" t="s">
        <v>401</v>
      </c>
      <c r="D195" s="227" t="s">
        <v>231</v>
      </c>
      <c r="E195" s="228" t="s">
        <v>402</v>
      </c>
      <c r="F195" s="229" t="s">
        <v>403</v>
      </c>
      <c r="G195" s="229"/>
      <c r="H195" s="229"/>
      <c r="I195" s="229"/>
      <c r="J195" s="230" t="s">
        <v>288</v>
      </c>
      <c r="K195" s="231">
        <v>64.439999999999998</v>
      </c>
      <c r="L195" s="232">
        <v>0</v>
      </c>
      <c r="M195" s="233"/>
      <c r="N195" s="234">
        <f>ROUND(L195*K195,1)</f>
        <v>0</v>
      </c>
      <c r="O195" s="234"/>
      <c r="P195" s="234"/>
      <c r="Q195" s="234"/>
      <c r="R195" s="47"/>
      <c r="T195" s="235" t="s">
        <v>22</v>
      </c>
      <c r="U195" s="55" t="s">
        <v>50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102</v>
      </c>
      <c r="AT195" s="21" t="s">
        <v>231</v>
      </c>
      <c r="AU195" s="21" t="s">
        <v>93</v>
      </c>
      <c r="AY195" s="21" t="s">
        <v>230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102</v>
      </c>
      <c r="BK195" s="152">
        <f>ROUND(L195*K195,1)</f>
        <v>0</v>
      </c>
      <c r="BL195" s="21" t="s">
        <v>102</v>
      </c>
      <c r="BM195" s="21" t="s">
        <v>404</v>
      </c>
    </row>
    <row r="196" s="1" customFormat="1" ht="16.5" customHeight="1">
      <c r="B196" s="45"/>
      <c r="C196" s="227" t="s">
        <v>405</v>
      </c>
      <c r="D196" s="227" t="s">
        <v>231</v>
      </c>
      <c r="E196" s="228" t="s">
        <v>406</v>
      </c>
      <c r="F196" s="229" t="s">
        <v>407</v>
      </c>
      <c r="G196" s="229"/>
      <c r="H196" s="229"/>
      <c r="I196" s="229"/>
      <c r="J196" s="230" t="s">
        <v>305</v>
      </c>
      <c r="K196" s="231">
        <v>7.9589999999999996</v>
      </c>
      <c r="L196" s="232">
        <v>0</v>
      </c>
      <c r="M196" s="233"/>
      <c r="N196" s="234">
        <f>ROUND(L196*K196,1)</f>
        <v>0</v>
      </c>
      <c r="O196" s="234"/>
      <c r="P196" s="234"/>
      <c r="Q196" s="234"/>
      <c r="R196" s="47"/>
      <c r="T196" s="235" t="s">
        <v>22</v>
      </c>
      <c r="U196" s="55" t="s">
        <v>50</v>
      </c>
      <c r="V196" s="46"/>
      <c r="W196" s="236">
        <f>V196*K196</f>
        <v>0</v>
      </c>
      <c r="X196" s="236">
        <v>1.06277</v>
      </c>
      <c r="Y196" s="236">
        <f>X196*K196</f>
        <v>8.4585864300000004</v>
      </c>
      <c r="Z196" s="236">
        <v>0</v>
      </c>
      <c r="AA196" s="237">
        <f>Z196*K196</f>
        <v>0</v>
      </c>
      <c r="AR196" s="21" t="s">
        <v>102</v>
      </c>
      <c r="AT196" s="21" t="s">
        <v>231</v>
      </c>
      <c r="AU196" s="21" t="s">
        <v>93</v>
      </c>
      <c r="AY196" s="21" t="s">
        <v>230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102</v>
      </c>
      <c r="BK196" s="152">
        <f>ROUND(L196*K196,1)</f>
        <v>0</v>
      </c>
      <c r="BL196" s="21" t="s">
        <v>102</v>
      </c>
      <c r="BM196" s="21" t="s">
        <v>408</v>
      </c>
    </row>
    <row r="197" s="1" customFormat="1" ht="16.5" customHeight="1">
      <c r="B197" s="45"/>
      <c r="C197" s="227" t="s">
        <v>409</v>
      </c>
      <c r="D197" s="227" t="s">
        <v>231</v>
      </c>
      <c r="E197" s="228" t="s">
        <v>410</v>
      </c>
      <c r="F197" s="229" t="s">
        <v>411</v>
      </c>
      <c r="G197" s="229"/>
      <c r="H197" s="229"/>
      <c r="I197" s="229"/>
      <c r="J197" s="230" t="s">
        <v>288</v>
      </c>
      <c r="K197" s="231">
        <v>389.75999999999999</v>
      </c>
      <c r="L197" s="232">
        <v>0</v>
      </c>
      <c r="M197" s="233"/>
      <c r="N197" s="234">
        <f>ROUND(L197*K197,1)</f>
        <v>0</v>
      </c>
      <c r="O197" s="234"/>
      <c r="P197" s="234"/>
      <c r="Q197" s="234"/>
      <c r="R197" s="47"/>
      <c r="T197" s="235" t="s">
        <v>22</v>
      </c>
      <c r="U197" s="55" t="s">
        <v>50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102</v>
      </c>
      <c r="AT197" s="21" t="s">
        <v>231</v>
      </c>
      <c r="AU197" s="21" t="s">
        <v>93</v>
      </c>
      <c r="AY197" s="21" t="s">
        <v>230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102</v>
      </c>
      <c r="BK197" s="152">
        <f>ROUND(L197*K197,1)</f>
        <v>0</v>
      </c>
      <c r="BL197" s="21" t="s">
        <v>102</v>
      </c>
      <c r="BM197" s="21" t="s">
        <v>412</v>
      </c>
    </row>
    <row r="198" s="1" customFormat="1" ht="38.25" customHeight="1">
      <c r="B198" s="45"/>
      <c r="C198" s="227" t="s">
        <v>413</v>
      </c>
      <c r="D198" s="227" t="s">
        <v>231</v>
      </c>
      <c r="E198" s="228" t="s">
        <v>414</v>
      </c>
      <c r="F198" s="229" t="s">
        <v>415</v>
      </c>
      <c r="G198" s="229"/>
      <c r="H198" s="229"/>
      <c r="I198" s="229"/>
      <c r="J198" s="230" t="s">
        <v>288</v>
      </c>
      <c r="K198" s="231">
        <v>7.5599999999999996</v>
      </c>
      <c r="L198" s="232">
        <v>0</v>
      </c>
      <c r="M198" s="233"/>
      <c r="N198" s="234">
        <f>ROUND(L198*K198,1)</f>
        <v>0</v>
      </c>
      <c r="O198" s="234"/>
      <c r="P198" s="234"/>
      <c r="Q198" s="234"/>
      <c r="R198" s="47"/>
      <c r="T198" s="235" t="s">
        <v>22</v>
      </c>
      <c r="U198" s="55" t="s">
        <v>50</v>
      </c>
      <c r="V198" s="46"/>
      <c r="W198" s="236">
        <f>V198*K198</f>
        <v>0</v>
      </c>
      <c r="X198" s="236">
        <v>0.04614</v>
      </c>
      <c r="Y198" s="236">
        <f>X198*K198</f>
        <v>0.34881839999999997</v>
      </c>
      <c r="Z198" s="236">
        <v>0</v>
      </c>
      <c r="AA198" s="237">
        <f>Z198*K198</f>
        <v>0</v>
      </c>
      <c r="AR198" s="21" t="s">
        <v>102</v>
      </c>
      <c r="AT198" s="21" t="s">
        <v>231</v>
      </c>
      <c r="AU198" s="21" t="s">
        <v>93</v>
      </c>
      <c r="AY198" s="21" t="s">
        <v>230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102</v>
      </c>
      <c r="BK198" s="152">
        <f>ROUND(L198*K198,1)</f>
        <v>0</v>
      </c>
      <c r="BL198" s="21" t="s">
        <v>102</v>
      </c>
      <c r="BM198" s="21" t="s">
        <v>416</v>
      </c>
    </row>
    <row r="199" s="1" customFormat="1" ht="25.5" customHeight="1">
      <c r="B199" s="45"/>
      <c r="C199" s="227" t="s">
        <v>417</v>
      </c>
      <c r="D199" s="227" t="s">
        <v>231</v>
      </c>
      <c r="E199" s="228" t="s">
        <v>418</v>
      </c>
      <c r="F199" s="229" t="s">
        <v>419</v>
      </c>
      <c r="G199" s="229"/>
      <c r="H199" s="229"/>
      <c r="I199" s="229"/>
      <c r="J199" s="230" t="s">
        <v>330</v>
      </c>
      <c r="K199" s="231">
        <v>203.69999999999999</v>
      </c>
      <c r="L199" s="232">
        <v>0</v>
      </c>
      <c r="M199" s="233"/>
      <c r="N199" s="234">
        <f>ROUND(L199*K199,1)</f>
        <v>0</v>
      </c>
      <c r="O199" s="234"/>
      <c r="P199" s="234"/>
      <c r="Q199" s="234"/>
      <c r="R199" s="47"/>
      <c r="T199" s="235" t="s">
        <v>22</v>
      </c>
      <c r="U199" s="55" t="s">
        <v>50</v>
      </c>
      <c r="V199" s="46"/>
      <c r="W199" s="236">
        <f>V199*K199</f>
        <v>0</v>
      </c>
      <c r="X199" s="236">
        <v>8.0000000000000007E-05</v>
      </c>
      <c r="Y199" s="236">
        <f>X199*K199</f>
        <v>0.016296000000000001</v>
      </c>
      <c r="Z199" s="236">
        <v>0</v>
      </c>
      <c r="AA199" s="237">
        <f>Z199*K199</f>
        <v>0</v>
      </c>
      <c r="AR199" s="21" t="s">
        <v>102</v>
      </c>
      <c r="AT199" s="21" t="s">
        <v>231</v>
      </c>
      <c r="AU199" s="21" t="s">
        <v>93</v>
      </c>
      <c r="AY199" s="21" t="s">
        <v>230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102</v>
      </c>
      <c r="BK199" s="152">
        <f>ROUND(L199*K199,1)</f>
        <v>0</v>
      </c>
      <c r="BL199" s="21" t="s">
        <v>102</v>
      </c>
      <c r="BM199" s="21" t="s">
        <v>420</v>
      </c>
    </row>
    <row r="200" s="1" customFormat="1" ht="25.5" customHeight="1">
      <c r="B200" s="45"/>
      <c r="C200" s="227" t="s">
        <v>421</v>
      </c>
      <c r="D200" s="227" t="s">
        <v>231</v>
      </c>
      <c r="E200" s="228" t="s">
        <v>422</v>
      </c>
      <c r="F200" s="229" t="s">
        <v>423</v>
      </c>
      <c r="G200" s="229"/>
      <c r="H200" s="229"/>
      <c r="I200" s="229"/>
      <c r="J200" s="230" t="s">
        <v>330</v>
      </c>
      <c r="K200" s="231">
        <v>203.69999999999999</v>
      </c>
      <c r="L200" s="232">
        <v>0</v>
      </c>
      <c r="M200" s="233"/>
      <c r="N200" s="234">
        <f>ROUND(L200*K200,1)</f>
        <v>0</v>
      </c>
      <c r="O200" s="234"/>
      <c r="P200" s="234"/>
      <c r="Q200" s="234"/>
      <c r="R200" s="47"/>
      <c r="T200" s="235" t="s">
        <v>22</v>
      </c>
      <c r="U200" s="55" t="s">
        <v>50</v>
      </c>
      <c r="V200" s="46"/>
      <c r="W200" s="236">
        <f>V200*K200</f>
        <v>0</v>
      </c>
      <c r="X200" s="236">
        <v>1.0000000000000001E-05</v>
      </c>
      <c r="Y200" s="236">
        <f>X200*K200</f>
        <v>0.0020370000000000002</v>
      </c>
      <c r="Z200" s="236">
        <v>0</v>
      </c>
      <c r="AA200" s="237">
        <f>Z200*K200</f>
        <v>0</v>
      </c>
      <c r="AR200" s="21" t="s">
        <v>102</v>
      </c>
      <c r="AT200" s="21" t="s">
        <v>231</v>
      </c>
      <c r="AU200" s="21" t="s">
        <v>93</v>
      </c>
      <c r="AY200" s="21" t="s">
        <v>230</v>
      </c>
      <c r="BE200" s="152">
        <f>IF(U200="základní",N200,0)</f>
        <v>0</v>
      </c>
      <c r="BF200" s="152">
        <f>IF(U200="snížená",N200,0)</f>
        <v>0</v>
      </c>
      <c r="BG200" s="152">
        <f>IF(U200="zákl. přenesená",N200,0)</f>
        <v>0</v>
      </c>
      <c r="BH200" s="152">
        <f>IF(U200="sníž. přenesená",N200,0)</f>
        <v>0</v>
      </c>
      <c r="BI200" s="152">
        <f>IF(U200="nulová",N200,0)</f>
        <v>0</v>
      </c>
      <c r="BJ200" s="21" t="s">
        <v>102</v>
      </c>
      <c r="BK200" s="152">
        <f>ROUND(L200*K200,1)</f>
        <v>0</v>
      </c>
      <c r="BL200" s="21" t="s">
        <v>102</v>
      </c>
      <c r="BM200" s="21" t="s">
        <v>424</v>
      </c>
    </row>
    <row r="201" s="1" customFormat="1" ht="25.5" customHeight="1">
      <c r="B201" s="45"/>
      <c r="C201" s="227" t="s">
        <v>425</v>
      </c>
      <c r="D201" s="227" t="s">
        <v>231</v>
      </c>
      <c r="E201" s="228" t="s">
        <v>426</v>
      </c>
      <c r="F201" s="229" t="s">
        <v>427</v>
      </c>
      <c r="G201" s="229"/>
      <c r="H201" s="229"/>
      <c r="I201" s="229"/>
      <c r="J201" s="230" t="s">
        <v>242</v>
      </c>
      <c r="K201" s="231">
        <v>196.179</v>
      </c>
      <c r="L201" s="232">
        <v>0</v>
      </c>
      <c r="M201" s="233"/>
      <c r="N201" s="234">
        <f>ROUND(L201*K201,1)</f>
        <v>0</v>
      </c>
      <c r="O201" s="234"/>
      <c r="P201" s="234"/>
      <c r="Q201" s="234"/>
      <c r="R201" s="47"/>
      <c r="T201" s="235" t="s">
        <v>22</v>
      </c>
      <c r="U201" s="55" t="s">
        <v>50</v>
      </c>
      <c r="V201" s="46"/>
      <c r="W201" s="236">
        <f>V201*K201</f>
        <v>0</v>
      </c>
      <c r="X201" s="236">
        <v>1.98</v>
      </c>
      <c r="Y201" s="236">
        <f>X201*K201</f>
        <v>388.43441999999999</v>
      </c>
      <c r="Z201" s="236">
        <v>0</v>
      </c>
      <c r="AA201" s="237">
        <f>Z201*K201</f>
        <v>0</v>
      </c>
      <c r="AR201" s="21" t="s">
        <v>102</v>
      </c>
      <c r="AT201" s="21" t="s">
        <v>231</v>
      </c>
      <c r="AU201" s="21" t="s">
        <v>93</v>
      </c>
      <c r="AY201" s="21" t="s">
        <v>230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102</v>
      </c>
      <c r="BK201" s="152">
        <f>ROUND(L201*K201,1)</f>
        <v>0</v>
      </c>
      <c r="BL201" s="21" t="s">
        <v>102</v>
      </c>
      <c r="BM201" s="21" t="s">
        <v>428</v>
      </c>
    </row>
    <row r="202" s="1" customFormat="1" ht="25.5" customHeight="1">
      <c r="B202" s="45"/>
      <c r="C202" s="227" t="s">
        <v>429</v>
      </c>
      <c r="D202" s="227" t="s">
        <v>231</v>
      </c>
      <c r="E202" s="228" t="s">
        <v>430</v>
      </c>
      <c r="F202" s="229" t="s">
        <v>431</v>
      </c>
      <c r="G202" s="229"/>
      <c r="H202" s="229"/>
      <c r="I202" s="229"/>
      <c r="J202" s="230" t="s">
        <v>330</v>
      </c>
      <c r="K202" s="231">
        <v>47.5</v>
      </c>
      <c r="L202" s="232">
        <v>0</v>
      </c>
      <c r="M202" s="233"/>
      <c r="N202" s="234">
        <f>ROUND(L202*K202,1)</f>
        <v>0</v>
      </c>
      <c r="O202" s="234"/>
      <c r="P202" s="234"/>
      <c r="Q202" s="234"/>
      <c r="R202" s="47"/>
      <c r="T202" s="235" t="s">
        <v>22</v>
      </c>
      <c r="U202" s="55" t="s">
        <v>50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0</v>
      </c>
      <c r="AA202" s="237">
        <f>Z202*K202</f>
        <v>0</v>
      </c>
      <c r="AR202" s="21" t="s">
        <v>102</v>
      </c>
      <c r="AT202" s="21" t="s">
        <v>231</v>
      </c>
      <c r="AU202" s="21" t="s">
        <v>93</v>
      </c>
      <c r="AY202" s="21" t="s">
        <v>230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102</v>
      </c>
      <c r="BK202" s="152">
        <f>ROUND(L202*K202,1)</f>
        <v>0</v>
      </c>
      <c r="BL202" s="21" t="s">
        <v>102</v>
      </c>
      <c r="BM202" s="21" t="s">
        <v>432</v>
      </c>
    </row>
    <row r="203" s="10" customFormat="1" ht="29.88" customHeight="1">
      <c r="B203" s="213"/>
      <c r="C203" s="214"/>
      <c r="D203" s="224" t="s">
        <v>186</v>
      </c>
      <c r="E203" s="224"/>
      <c r="F203" s="224"/>
      <c r="G203" s="224"/>
      <c r="H203" s="224"/>
      <c r="I203" s="224"/>
      <c r="J203" s="224"/>
      <c r="K203" s="224"/>
      <c r="L203" s="224"/>
      <c r="M203" s="224"/>
      <c r="N203" s="238">
        <f>BK203</f>
        <v>0</v>
      </c>
      <c r="O203" s="239"/>
      <c r="P203" s="239"/>
      <c r="Q203" s="239"/>
      <c r="R203" s="217"/>
      <c r="T203" s="218"/>
      <c r="U203" s="214"/>
      <c r="V203" s="214"/>
      <c r="W203" s="219">
        <f>W204</f>
        <v>0</v>
      </c>
      <c r="X203" s="214"/>
      <c r="Y203" s="219">
        <f>Y204</f>
        <v>3.0544200000000004</v>
      </c>
      <c r="Z203" s="214"/>
      <c r="AA203" s="220">
        <f>AA204</f>
        <v>0</v>
      </c>
      <c r="AR203" s="221" t="s">
        <v>89</v>
      </c>
      <c r="AT203" s="222" t="s">
        <v>81</v>
      </c>
      <c r="AU203" s="222" t="s">
        <v>89</v>
      </c>
      <c r="AY203" s="221" t="s">
        <v>230</v>
      </c>
      <c r="BK203" s="223">
        <f>BK204</f>
        <v>0</v>
      </c>
    </row>
    <row r="204" s="1" customFormat="1" ht="38.25" customHeight="1">
      <c r="B204" s="45"/>
      <c r="C204" s="227" t="s">
        <v>433</v>
      </c>
      <c r="D204" s="227" t="s">
        <v>231</v>
      </c>
      <c r="E204" s="228" t="s">
        <v>434</v>
      </c>
      <c r="F204" s="229" t="s">
        <v>435</v>
      </c>
      <c r="G204" s="229"/>
      <c r="H204" s="229"/>
      <c r="I204" s="229"/>
      <c r="J204" s="230" t="s">
        <v>242</v>
      </c>
      <c r="K204" s="231">
        <v>1.8</v>
      </c>
      <c r="L204" s="232">
        <v>0</v>
      </c>
      <c r="M204" s="233"/>
      <c r="N204" s="234">
        <f>ROUND(L204*K204,1)</f>
        <v>0</v>
      </c>
      <c r="O204" s="234"/>
      <c r="P204" s="234"/>
      <c r="Q204" s="234"/>
      <c r="R204" s="47"/>
      <c r="T204" s="235" t="s">
        <v>22</v>
      </c>
      <c r="U204" s="55" t="s">
        <v>50</v>
      </c>
      <c r="V204" s="46"/>
      <c r="W204" s="236">
        <f>V204*K204</f>
        <v>0</v>
      </c>
      <c r="X204" s="236">
        <v>1.6969000000000001</v>
      </c>
      <c r="Y204" s="236">
        <f>X204*K204</f>
        <v>3.0544200000000004</v>
      </c>
      <c r="Z204" s="236">
        <v>0</v>
      </c>
      <c r="AA204" s="237">
        <f>Z204*K204</f>
        <v>0</v>
      </c>
      <c r="AR204" s="21" t="s">
        <v>102</v>
      </c>
      <c r="AT204" s="21" t="s">
        <v>231</v>
      </c>
      <c r="AU204" s="21" t="s">
        <v>93</v>
      </c>
      <c r="AY204" s="21" t="s">
        <v>230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102</v>
      </c>
      <c r="BK204" s="152">
        <f>ROUND(L204*K204,1)</f>
        <v>0</v>
      </c>
      <c r="BL204" s="21" t="s">
        <v>102</v>
      </c>
      <c r="BM204" s="21" t="s">
        <v>436</v>
      </c>
    </row>
    <row r="205" s="10" customFormat="1" ht="29.88" customHeight="1">
      <c r="B205" s="213"/>
      <c r="C205" s="214"/>
      <c r="D205" s="224" t="s">
        <v>187</v>
      </c>
      <c r="E205" s="224"/>
      <c r="F205" s="224"/>
      <c r="G205" s="224"/>
      <c r="H205" s="224"/>
      <c r="I205" s="224"/>
      <c r="J205" s="224"/>
      <c r="K205" s="224"/>
      <c r="L205" s="224"/>
      <c r="M205" s="224"/>
      <c r="N205" s="238">
        <f>BK205</f>
        <v>0</v>
      </c>
      <c r="O205" s="239"/>
      <c r="P205" s="239"/>
      <c r="Q205" s="239"/>
      <c r="R205" s="217"/>
      <c r="T205" s="218"/>
      <c r="U205" s="214"/>
      <c r="V205" s="214"/>
      <c r="W205" s="219">
        <f>SUM(W206:W218)</f>
        <v>0</v>
      </c>
      <c r="X205" s="214"/>
      <c r="Y205" s="219">
        <f>SUM(Y206:Y218)</f>
        <v>0</v>
      </c>
      <c r="Z205" s="214"/>
      <c r="AA205" s="220">
        <f>SUM(AA206:AA218)</f>
        <v>2084.1954920000003</v>
      </c>
      <c r="AR205" s="221" t="s">
        <v>89</v>
      </c>
      <c r="AT205" s="222" t="s">
        <v>81</v>
      </c>
      <c r="AU205" s="222" t="s">
        <v>89</v>
      </c>
      <c r="AY205" s="221" t="s">
        <v>230</v>
      </c>
      <c r="BK205" s="223">
        <f>SUM(BK206:BK218)</f>
        <v>0</v>
      </c>
    </row>
    <row r="206" s="1" customFormat="1" ht="25.5" customHeight="1">
      <c r="B206" s="45"/>
      <c r="C206" s="227" t="s">
        <v>437</v>
      </c>
      <c r="D206" s="227" t="s">
        <v>231</v>
      </c>
      <c r="E206" s="228" t="s">
        <v>438</v>
      </c>
      <c r="F206" s="229" t="s">
        <v>439</v>
      </c>
      <c r="G206" s="229"/>
      <c r="H206" s="229"/>
      <c r="I206" s="229"/>
      <c r="J206" s="230" t="s">
        <v>242</v>
      </c>
      <c r="K206" s="231">
        <v>333.75999999999999</v>
      </c>
      <c r="L206" s="232">
        <v>0</v>
      </c>
      <c r="M206" s="233"/>
      <c r="N206" s="234">
        <f>ROUND(L206*K206,1)</f>
        <v>0</v>
      </c>
      <c r="O206" s="234"/>
      <c r="P206" s="234"/>
      <c r="Q206" s="234"/>
      <c r="R206" s="47"/>
      <c r="T206" s="235" t="s">
        <v>22</v>
      </c>
      <c r="U206" s="55" t="s">
        <v>50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1.95</v>
      </c>
      <c r="AA206" s="237">
        <f>Z206*K206</f>
        <v>650.83199999999999</v>
      </c>
      <c r="AR206" s="21" t="s">
        <v>102</v>
      </c>
      <c r="AT206" s="21" t="s">
        <v>231</v>
      </c>
      <c r="AU206" s="21" t="s">
        <v>93</v>
      </c>
      <c r="AY206" s="21" t="s">
        <v>230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102</v>
      </c>
      <c r="BK206" s="152">
        <f>ROUND(L206*K206,1)</f>
        <v>0</v>
      </c>
      <c r="BL206" s="21" t="s">
        <v>102</v>
      </c>
      <c r="BM206" s="21" t="s">
        <v>440</v>
      </c>
    </row>
    <row r="207" s="1" customFormat="1" ht="25.5" customHeight="1">
      <c r="B207" s="45"/>
      <c r="C207" s="227" t="s">
        <v>441</v>
      </c>
      <c r="D207" s="227" t="s">
        <v>231</v>
      </c>
      <c r="E207" s="228" t="s">
        <v>442</v>
      </c>
      <c r="F207" s="229" t="s">
        <v>443</v>
      </c>
      <c r="G207" s="229"/>
      <c r="H207" s="229"/>
      <c r="I207" s="229"/>
      <c r="J207" s="230" t="s">
        <v>242</v>
      </c>
      <c r="K207" s="231">
        <v>28.890000000000001</v>
      </c>
      <c r="L207" s="232">
        <v>0</v>
      </c>
      <c r="M207" s="233"/>
      <c r="N207" s="234">
        <f>ROUND(L207*K207,1)</f>
        <v>0</v>
      </c>
      <c r="O207" s="234"/>
      <c r="P207" s="234"/>
      <c r="Q207" s="234"/>
      <c r="R207" s="47"/>
      <c r="T207" s="235" t="s">
        <v>22</v>
      </c>
      <c r="U207" s="55" t="s">
        <v>50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2.3999999999999999</v>
      </c>
      <c r="AA207" s="237">
        <f>Z207*K207</f>
        <v>69.335999999999999</v>
      </c>
      <c r="AR207" s="21" t="s">
        <v>102</v>
      </c>
      <c r="AT207" s="21" t="s">
        <v>231</v>
      </c>
      <c r="AU207" s="21" t="s">
        <v>93</v>
      </c>
      <c r="AY207" s="21" t="s">
        <v>230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102</v>
      </c>
      <c r="BK207" s="152">
        <f>ROUND(L207*K207,1)</f>
        <v>0</v>
      </c>
      <c r="BL207" s="21" t="s">
        <v>102</v>
      </c>
      <c r="BM207" s="21" t="s">
        <v>444</v>
      </c>
    </row>
    <row r="208" s="1" customFormat="1" ht="25.5" customHeight="1">
      <c r="B208" s="45"/>
      <c r="C208" s="227" t="s">
        <v>445</v>
      </c>
      <c r="D208" s="227" t="s">
        <v>231</v>
      </c>
      <c r="E208" s="228" t="s">
        <v>446</v>
      </c>
      <c r="F208" s="229" t="s">
        <v>447</v>
      </c>
      <c r="G208" s="229"/>
      <c r="H208" s="229"/>
      <c r="I208" s="229"/>
      <c r="J208" s="230" t="s">
        <v>242</v>
      </c>
      <c r="K208" s="231">
        <v>194.898</v>
      </c>
      <c r="L208" s="232">
        <v>0</v>
      </c>
      <c r="M208" s="233"/>
      <c r="N208" s="234">
        <f>ROUND(L208*K208,1)</f>
        <v>0</v>
      </c>
      <c r="O208" s="234"/>
      <c r="P208" s="234"/>
      <c r="Q208" s="234"/>
      <c r="R208" s="47"/>
      <c r="T208" s="235" t="s">
        <v>22</v>
      </c>
      <c r="U208" s="55" t="s">
        <v>50</v>
      </c>
      <c r="V208" s="46"/>
      <c r="W208" s="236">
        <f>V208*K208</f>
        <v>0</v>
      </c>
      <c r="X208" s="236">
        <v>0</v>
      </c>
      <c r="Y208" s="236">
        <f>X208*K208</f>
        <v>0</v>
      </c>
      <c r="Z208" s="236">
        <v>2.3999999999999999</v>
      </c>
      <c r="AA208" s="237">
        <f>Z208*K208</f>
        <v>467.75519999999995</v>
      </c>
      <c r="AR208" s="21" t="s">
        <v>102</v>
      </c>
      <c r="AT208" s="21" t="s">
        <v>231</v>
      </c>
      <c r="AU208" s="21" t="s">
        <v>93</v>
      </c>
      <c r="AY208" s="21" t="s">
        <v>230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102</v>
      </c>
      <c r="BK208" s="152">
        <f>ROUND(L208*K208,1)</f>
        <v>0</v>
      </c>
      <c r="BL208" s="21" t="s">
        <v>102</v>
      </c>
      <c r="BM208" s="21" t="s">
        <v>448</v>
      </c>
    </row>
    <row r="209" s="1" customFormat="1" ht="38.25" customHeight="1">
      <c r="B209" s="45"/>
      <c r="C209" s="227" t="s">
        <v>449</v>
      </c>
      <c r="D209" s="227" t="s">
        <v>231</v>
      </c>
      <c r="E209" s="228" t="s">
        <v>450</v>
      </c>
      <c r="F209" s="229" t="s">
        <v>451</v>
      </c>
      <c r="G209" s="229"/>
      <c r="H209" s="229"/>
      <c r="I209" s="229"/>
      <c r="J209" s="230" t="s">
        <v>242</v>
      </c>
      <c r="K209" s="231">
        <v>350.32299999999998</v>
      </c>
      <c r="L209" s="232">
        <v>0</v>
      </c>
      <c r="M209" s="233"/>
      <c r="N209" s="234">
        <f>ROUND(L209*K209,1)</f>
        <v>0</v>
      </c>
      <c r="O209" s="234"/>
      <c r="P209" s="234"/>
      <c r="Q209" s="234"/>
      <c r="R209" s="47"/>
      <c r="T209" s="235" t="s">
        <v>22</v>
      </c>
      <c r="U209" s="55" t="s">
        <v>50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2.2000000000000002</v>
      </c>
      <c r="AA209" s="237">
        <f>Z209*K209</f>
        <v>770.7106</v>
      </c>
      <c r="AR209" s="21" t="s">
        <v>102</v>
      </c>
      <c r="AT209" s="21" t="s">
        <v>231</v>
      </c>
      <c r="AU209" s="21" t="s">
        <v>93</v>
      </c>
      <c r="AY209" s="21" t="s">
        <v>230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102</v>
      </c>
      <c r="BK209" s="152">
        <f>ROUND(L209*K209,1)</f>
        <v>0</v>
      </c>
      <c r="BL209" s="21" t="s">
        <v>102</v>
      </c>
      <c r="BM209" s="21" t="s">
        <v>452</v>
      </c>
    </row>
    <row r="210" s="1" customFormat="1" ht="38.25" customHeight="1">
      <c r="B210" s="45"/>
      <c r="C210" s="227" t="s">
        <v>453</v>
      </c>
      <c r="D210" s="227" t="s">
        <v>231</v>
      </c>
      <c r="E210" s="228" t="s">
        <v>454</v>
      </c>
      <c r="F210" s="229" t="s">
        <v>455</v>
      </c>
      <c r="G210" s="229"/>
      <c r="H210" s="229"/>
      <c r="I210" s="229"/>
      <c r="J210" s="230" t="s">
        <v>242</v>
      </c>
      <c r="K210" s="231">
        <v>350.32299999999998</v>
      </c>
      <c r="L210" s="232">
        <v>0</v>
      </c>
      <c r="M210" s="233"/>
      <c r="N210" s="234">
        <f>ROUND(L210*K210,1)</f>
        <v>0</v>
      </c>
      <c r="O210" s="234"/>
      <c r="P210" s="234"/>
      <c r="Q210" s="234"/>
      <c r="R210" s="47"/>
      <c r="T210" s="235" t="s">
        <v>22</v>
      </c>
      <c r="U210" s="55" t="s">
        <v>50</v>
      </c>
      <c r="V210" s="46"/>
      <c r="W210" s="236">
        <f>V210*K210</f>
        <v>0</v>
      </c>
      <c r="X210" s="236">
        <v>0</v>
      </c>
      <c r="Y210" s="236">
        <f>X210*K210</f>
        <v>0</v>
      </c>
      <c r="Z210" s="236">
        <v>0.043999999999999997</v>
      </c>
      <c r="AA210" s="237">
        <f>Z210*K210</f>
        <v>15.414211999999997</v>
      </c>
      <c r="AR210" s="21" t="s">
        <v>102</v>
      </c>
      <c r="AT210" s="21" t="s">
        <v>231</v>
      </c>
      <c r="AU210" s="21" t="s">
        <v>93</v>
      </c>
      <c r="AY210" s="21" t="s">
        <v>230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102</v>
      </c>
      <c r="BK210" s="152">
        <f>ROUND(L210*K210,1)</f>
        <v>0</v>
      </c>
      <c r="BL210" s="21" t="s">
        <v>102</v>
      </c>
      <c r="BM210" s="21" t="s">
        <v>456</v>
      </c>
    </row>
    <row r="211" s="1" customFormat="1" ht="25.5" customHeight="1">
      <c r="B211" s="45"/>
      <c r="C211" s="227" t="s">
        <v>457</v>
      </c>
      <c r="D211" s="227" t="s">
        <v>231</v>
      </c>
      <c r="E211" s="228" t="s">
        <v>458</v>
      </c>
      <c r="F211" s="229" t="s">
        <v>459</v>
      </c>
      <c r="G211" s="229"/>
      <c r="H211" s="229"/>
      <c r="I211" s="229"/>
      <c r="J211" s="230" t="s">
        <v>288</v>
      </c>
      <c r="K211" s="231">
        <v>238</v>
      </c>
      <c r="L211" s="232">
        <v>0</v>
      </c>
      <c r="M211" s="233"/>
      <c r="N211" s="234">
        <f>ROUND(L211*K211,1)</f>
        <v>0</v>
      </c>
      <c r="O211" s="234"/>
      <c r="P211" s="234"/>
      <c r="Q211" s="234"/>
      <c r="R211" s="47"/>
      <c r="T211" s="235" t="s">
        <v>22</v>
      </c>
      <c r="U211" s="55" t="s">
        <v>50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0.44</v>
      </c>
      <c r="AA211" s="237">
        <f>Z211*K211</f>
        <v>104.72</v>
      </c>
      <c r="AR211" s="21" t="s">
        <v>102</v>
      </c>
      <c r="AT211" s="21" t="s">
        <v>231</v>
      </c>
      <c r="AU211" s="21" t="s">
        <v>93</v>
      </c>
      <c r="AY211" s="21" t="s">
        <v>230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102</v>
      </c>
      <c r="BK211" s="152">
        <f>ROUND(L211*K211,1)</f>
        <v>0</v>
      </c>
      <c r="BL211" s="21" t="s">
        <v>102</v>
      </c>
      <c r="BM211" s="21" t="s">
        <v>460</v>
      </c>
    </row>
    <row r="212" s="1" customFormat="1" ht="25.5" customHeight="1">
      <c r="B212" s="45"/>
      <c r="C212" s="227" t="s">
        <v>461</v>
      </c>
      <c r="D212" s="227" t="s">
        <v>231</v>
      </c>
      <c r="E212" s="228" t="s">
        <v>462</v>
      </c>
      <c r="F212" s="229" t="s">
        <v>463</v>
      </c>
      <c r="G212" s="229"/>
      <c r="H212" s="229"/>
      <c r="I212" s="229"/>
      <c r="J212" s="230" t="s">
        <v>288</v>
      </c>
      <c r="K212" s="231">
        <v>17.640000000000001</v>
      </c>
      <c r="L212" s="232">
        <v>0</v>
      </c>
      <c r="M212" s="233"/>
      <c r="N212" s="234">
        <f>ROUND(L212*K212,1)</f>
        <v>0</v>
      </c>
      <c r="O212" s="234"/>
      <c r="P212" s="234"/>
      <c r="Q212" s="234"/>
      <c r="R212" s="47"/>
      <c r="T212" s="235" t="s">
        <v>22</v>
      </c>
      <c r="U212" s="55" t="s">
        <v>50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0.074999999999999997</v>
      </c>
      <c r="AA212" s="237">
        <f>Z212*K212</f>
        <v>1.323</v>
      </c>
      <c r="AR212" s="21" t="s">
        <v>102</v>
      </c>
      <c r="AT212" s="21" t="s">
        <v>231</v>
      </c>
      <c r="AU212" s="21" t="s">
        <v>93</v>
      </c>
      <c r="AY212" s="21" t="s">
        <v>230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102</v>
      </c>
      <c r="BK212" s="152">
        <f>ROUND(L212*K212,1)</f>
        <v>0</v>
      </c>
      <c r="BL212" s="21" t="s">
        <v>102</v>
      </c>
      <c r="BM212" s="21" t="s">
        <v>464</v>
      </c>
    </row>
    <row r="213" s="1" customFormat="1" ht="25.5" customHeight="1">
      <c r="B213" s="45"/>
      <c r="C213" s="227" t="s">
        <v>465</v>
      </c>
      <c r="D213" s="227" t="s">
        <v>231</v>
      </c>
      <c r="E213" s="228" t="s">
        <v>466</v>
      </c>
      <c r="F213" s="229" t="s">
        <v>467</v>
      </c>
      <c r="G213" s="229"/>
      <c r="H213" s="229"/>
      <c r="I213" s="229"/>
      <c r="J213" s="230" t="s">
        <v>288</v>
      </c>
      <c r="K213" s="231">
        <v>2.1600000000000001</v>
      </c>
      <c r="L213" s="232">
        <v>0</v>
      </c>
      <c r="M213" s="233"/>
      <c r="N213" s="234">
        <f>ROUND(L213*K213,1)</f>
        <v>0</v>
      </c>
      <c r="O213" s="234"/>
      <c r="P213" s="234"/>
      <c r="Q213" s="234"/>
      <c r="R213" s="47"/>
      <c r="T213" s="235" t="s">
        <v>22</v>
      </c>
      <c r="U213" s="55" t="s">
        <v>50</v>
      </c>
      <c r="V213" s="46"/>
      <c r="W213" s="236">
        <f>V213*K213</f>
        <v>0</v>
      </c>
      <c r="X213" s="236">
        <v>0</v>
      </c>
      <c r="Y213" s="236">
        <f>X213*K213</f>
        <v>0</v>
      </c>
      <c r="Z213" s="236">
        <v>0.062</v>
      </c>
      <c r="AA213" s="237">
        <f>Z213*K213</f>
        <v>0.13392000000000001</v>
      </c>
      <c r="AR213" s="21" t="s">
        <v>102</v>
      </c>
      <c r="AT213" s="21" t="s">
        <v>231</v>
      </c>
      <c r="AU213" s="21" t="s">
        <v>93</v>
      </c>
      <c r="AY213" s="21" t="s">
        <v>230</v>
      </c>
      <c r="BE213" s="152">
        <f>IF(U213="základní",N213,0)</f>
        <v>0</v>
      </c>
      <c r="BF213" s="152">
        <f>IF(U213="snížená",N213,0)</f>
        <v>0</v>
      </c>
      <c r="BG213" s="152">
        <f>IF(U213="zákl. přenesená",N213,0)</f>
        <v>0</v>
      </c>
      <c r="BH213" s="152">
        <f>IF(U213="sníž. přenesená",N213,0)</f>
        <v>0</v>
      </c>
      <c r="BI213" s="152">
        <f>IF(U213="nulová",N213,0)</f>
        <v>0</v>
      </c>
      <c r="BJ213" s="21" t="s">
        <v>102</v>
      </c>
      <c r="BK213" s="152">
        <f>ROUND(L213*K213,1)</f>
        <v>0</v>
      </c>
      <c r="BL213" s="21" t="s">
        <v>102</v>
      </c>
      <c r="BM213" s="21" t="s">
        <v>468</v>
      </c>
    </row>
    <row r="214" s="1" customFormat="1" ht="16.5" customHeight="1">
      <c r="B214" s="45"/>
      <c r="C214" s="227" t="s">
        <v>469</v>
      </c>
      <c r="D214" s="227" t="s">
        <v>231</v>
      </c>
      <c r="E214" s="228" t="s">
        <v>470</v>
      </c>
      <c r="F214" s="229" t="s">
        <v>471</v>
      </c>
      <c r="G214" s="229"/>
      <c r="H214" s="229"/>
      <c r="I214" s="229"/>
      <c r="J214" s="230" t="s">
        <v>288</v>
      </c>
      <c r="K214" s="231">
        <v>60.159999999999997</v>
      </c>
      <c r="L214" s="232">
        <v>0</v>
      </c>
      <c r="M214" s="233"/>
      <c r="N214" s="234">
        <f>ROUND(L214*K214,1)</f>
        <v>0</v>
      </c>
      <c r="O214" s="234"/>
      <c r="P214" s="234"/>
      <c r="Q214" s="234"/>
      <c r="R214" s="47"/>
      <c r="T214" s="235" t="s">
        <v>22</v>
      </c>
      <c r="U214" s="55" t="s">
        <v>50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0.066000000000000003</v>
      </c>
      <c r="AA214" s="237">
        <f>Z214*K214</f>
        <v>3.9705599999999999</v>
      </c>
      <c r="AR214" s="21" t="s">
        <v>102</v>
      </c>
      <c r="AT214" s="21" t="s">
        <v>231</v>
      </c>
      <c r="AU214" s="21" t="s">
        <v>93</v>
      </c>
      <c r="AY214" s="21" t="s">
        <v>230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102</v>
      </c>
      <c r="BK214" s="152">
        <f>ROUND(L214*K214,1)</f>
        <v>0</v>
      </c>
      <c r="BL214" s="21" t="s">
        <v>102</v>
      </c>
      <c r="BM214" s="21" t="s">
        <v>472</v>
      </c>
    </row>
    <row r="215" s="1" customFormat="1" ht="25.5" customHeight="1">
      <c r="B215" s="45"/>
      <c r="C215" s="227" t="s">
        <v>473</v>
      </c>
      <c r="D215" s="227" t="s">
        <v>231</v>
      </c>
      <c r="E215" s="228" t="s">
        <v>474</v>
      </c>
      <c r="F215" s="229" t="s">
        <v>475</v>
      </c>
      <c r="G215" s="229"/>
      <c r="H215" s="229"/>
      <c r="I215" s="229"/>
      <c r="J215" s="230" t="s">
        <v>476</v>
      </c>
      <c r="K215" s="231">
        <v>510</v>
      </c>
      <c r="L215" s="232">
        <v>0</v>
      </c>
      <c r="M215" s="233"/>
      <c r="N215" s="234">
        <f>ROUND(L215*K215,1)</f>
        <v>0</v>
      </c>
      <c r="O215" s="234"/>
      <c r="P215" s="234"/>
      <c r="Q215" s="234"/>
      <c r="R215" s="47"/>
      <c r="T215" s="235" t="s">
        <v>22</v>
      </c>
      <c r="U215" s="55" t="s">
        <v>50</v>
      </c>
      <c r="V215" s="46"/>
      <c r="W215" s="236">
        <f>V215*K215</f>
        <v>0</v>
      </c>
      <c r="X215" s="236">
        <v>0</v>
      </c>
      <c r="Y215" s="236">
        <f>X215*K215</f>
        <v>0</v>
      </c>
      <c r="Z215" s="236">
        <v>0</v>
      </c>
      <c r="AA215" s="237">
        <f>Z215*K215</f>
        <v>0</v>
      </c>
      <c r="AR215" s="21" t="s">
        <v>102</v>
      </c>
      <c r="AT215" s="21" t="s">
        <v>231</v>
      </c>
      <c r="AU215" s="21" t="s">
        <v>93</v>
      </c>
      <c r="AY215" s="21" t="s">
        <v>230</v>
      </c>
      <c r="BE215" s="152">
        <f>IF(U215="základní",N215,0)</f>
        <v>0</v>
      </c>
      <c r="BF215" s="152">
        <f>IF(U215="snížená",N215,0)</f>
        <v>0</v>
      </c>
      <c r="BG215" s="152">
        <f>IF(U215="zákl. přenesená",N215,0)</f>
        <v>0</v>
      </c>
      <c r="BH215" s="152">
        <f>IF(U215="sníž. přenesená",N215,0)</f>
        <v>0</v>
      </c>
      <c r="BI215" s="152">
        <f>IF(U215="nulová",N215,0)</f>
        <v>0</v>
      </c>
      <c r="BJ215" s="21" t="s">
        <v>102</v>
      </c>
      <c r="BK215" s="152">
        <f>ROUND(L215*K215,1)</f>
        <v>0</v>
      </c>
      <c r="BL215" s="21" t="s">
        <v>102</v>
      </c>
      <c r="BM215" s="21" t="s">
        <v>477</v>
      </c>
    </row>
    <row r="216" s="1" customFormat="1" ht="25.5" customHeight="1">
      <c r="B216" s="45"/>
      <c r="C216" s="227" t="s">
        <v>478</v>
      </c>
      <c r="D216" s="227" t="s">
        <v>231</v>
      </c>
      <c r="E216" s="228" t="s">
        <v>479</v>
      </c>
      <c r="F216" s="229" t="s">
        <v>480</v>
      </c>
      <c r="G216" s="229"/>
      <c r="H216" s="229"/>
      <c r="I216" s="229"/>
      <c r="J216" s="230" t="s">
        <v>481</v>
      </c>
      <c r="K216" s="231">
        <v>6</v>
      </c>
      <c r="L216" s="232">
        <v>0</v>
      </c>
      <c r="M216" s="233"/>
      <c r="N216" s="234">
        <f>ROUND(L216*K216,1)</f>
        <v>0</v>
      </c>
      <c r="O216" s="234"/>
      <c r="P216" s="234"/>
      <c r="Q216" s="234"/>
      <c r="R216" s="47"/>
      <c r="T216" s="235" t="s">
        <v>22</v>
      </c>
      <c r="U216" s="55" t="s">
        <v>50</v>
      </c>
      <c r="V216" s="46"/>
      <c r="W216" s="236">
        <f>V216*K216</f>
        <v>0</v>
      </c>
      <c r="X216" s="236">
        <v>0</v>
      </c>
      <c r="Y216" s="236">
        <f>X216*K216</f>
        <v>0</v>
      </c>
      <c r="Z216" s="236">
        <v>0</v>
      </c>
      <c r="AA216" s="237">
        <f>Z216*K216</f>
        <v>0</v>
      </c>
      <c r="AR216" s="21" t="s">
        <v>102</v>
      </c>
      <c r="AT216" s="21" t="s">
        <v>231</v>
      </c>
      <c r="AU216" s="21" t="s">
        <v>93</v>
      </c>
      <c r="AY216" s="21" t="s">
        <v>230</v>
      </c>
      <c r="BE216" s="152">
        <f>IF(U216="základní",N216,0)</f>
        <v>0</v>
      </c>
      <c r="BF216" s="152">
        <f>IF(U216="snížená",N216,0)</f>
        <v>0</v>
      </c>
      <c r="BG216" s="152">
        <f>IF(U216="zákl. přenesená",N216,0)</f>
        <v>0</v>
      </c>
      <c r="BH216" s="152">
        <f>IF(U216="sníž. přenesená",N216,0)</f>
        <v>0</v>
      </c>
      <c r="BI216" s="152">
        <f>IF(U216="nulová",N216,0)</f>
        <v>0</v>
      </c>
      <c r="BJ216" s="21" t="s">
        <v>102</v>
      </c>
      <c r="BK216" s="152">
        <f>ROUND(L216*K216,1)</f>
        <v>0</v>
      </c>
      <c r="BL216" s="21" t="s">
        <v>102</v>
      </c>
      <c r="BM216" s="21" t="s">
        <v>482</v>
      </c>
    </row>
    <row r="217" s="1" customFormat="1" ht="25.5" customHeight="1">
      <c r="B217" s="45"/>
      <c r="C217" s="227" t="s">
        <v>483</v>
      </c>
      <c r="D217" s="227" t="s">
        <v>231</v>
      </c>
      <c r="E217" s="228" t="s">
        <v>484</v>
      </c>
      <c r="F217" s="229" t="s">
        <v>485</v>
      </c>
      <c r="G217" s="229"/>
      <c r="H217" s="229"/>
      <c r="I217" s="229"/>
      <c r="J217" s="230" t="s">
        <v>481</v>
      </c>
      <c r="K217" s="231">
        <v>1</v>
      </c>
      <c r="L217" s="232">
        <v>0</v>
      </c>
      <c r="M217" s="233"/>
      <c r="N217" s="234">
        <f>ROUND(L217*K217,1)</f>
        <v>0</v>
      </c>
      <c r="O217" s="234"/>
      <c r="P217" s="234"/>
      <c r="Q217" s="234"/>
      <c r="R217" s="47"/>
      <c r="T217" s="235" t="s">
        <v>22</v>
      </c>
      <c r="U217" s="55" t="s">
        <v>50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102</v>
      </c>
      <c r="AT217" s="21" t="s">
        <v>231</v>
      </c>
      <c r="AU217" s="21" t="s">
        <v>93</v>
      </c>
      <c r="AY217" s="21" t="s">
        <v>230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102</v>
      </c>
      <c r="BK217" s="152">
        <f>ROUND(L217*K217,1)</f>
        <v>0</v>
      </c>
      <c r="BL217" s="21" t="s">
        <v>102</v>
      </c>
      <c r="BM217" s="21" t="s">
        <v>486</v>
      </c>
    </row>
    <row r="218" s="1" customFormat="1" ht="16.5" customHeight="1">
      <c r="B218" s="45"/>
      <c r="C218" s="227" t="s">
        <v>487</v>
      </c>
      <c r="D218" s="227" t="s">
        <v>231</v>
      </c>
      <c r="E218" s="228" t="s">
        <v>488</v>
      </c>
      <c r="F218" s="229" t="s">
        <v>489</v>
      </c>
      <c r="G218" s="229"/>
      <c r="H218" s="229"/>
      <c r="I218" s="229"/>
      <c r="J218" s="230" t="s">
        <v>288</v>
      </c>
      <c r="K218" s="231">
        <v>220</v>
      </c>
      <c r="L218" s="232">
        <v>0</v>
      </c>
      <c r="M218" s="233"/>
      <c r="N218" s="234">
        <f>ROUND(L218*K218,1)</f>
        <v>0</v>
      </c>
      <c r="O218" s="234"/>
      <c r="P218" s="234"/>
      <c r="Q218" s="234"/>
      <c r="R218" s="47"/>
      <c r="T218" s="235" t="s">
        <v>22</v>
      </c>
      <c r="U218" s="55" t="s">
        <v>50</v>
      </c>
      <c r="V218" s="46"/>
      <c r="W218" s="236">
        <f>V218*K218</f>
        <v>0</v>
      </c>
      <c r="X218" s="236">
        <v>0</v>
      </c>
      <c r="Y218" s="236">
        <f>X218*K218</f>
        <v>0</v>
      </c>
      <c r="Z218" s="236">
        <v>0</v>
      </c>
      <c r="AA218" s="237">
        <f>Z218*K218</f>
        <v>0</v>
      </c>
      <c r="AR218" s="21" t="s">
        <v>102</v>
      </c>
      <c r="AT218" s="21" t="s">
        <v>231</v>
      </c>
      <c r="AU218" s="21" t="s">
        <v>93</v>
      </c>
      <c r="AY218" s="21" t="s">
        <v>230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102</v>
      </c>
      <c r="BK218" s="152">
        <f>ROUND(L218*K218,1)</f>
        <v>0</v>
      </c>
      <c r="BL218" s="21" t="s">
        <v>102</v>
      </c>
      <c r="BM218" s="21" t="s">
        <v>490</v>
      </c>
    </row>
    <row r="219" s="10" customFormat="1" ht="29.88" customHeight="1">
      <c r="B219" s="213"/>
      <c r="C219" s="214"/>
      <c r="D219" s="224" t="s">
        <v>188</v>
      </c>
      <c r="E219" s="224"/>
      <c r="F219" s="224"/>
      <c r="G219" s="224"/>
      <c r="H219" s="224"/>
      <c r="I219" s="224"/>
      <c r="J219" s="224"/>
      <c r="K219" s="224"/>
      <c r="L219" s="224"/>
      <c r="M219" s="224"/>
      <c r="N219" s="238">
        <f>BK219</f>
        <v>0</v>
      </c>
      <c r="O219" s="239"/>
      <c r="P219" s="239"/>
      <c r="Q219" s="239"/>
      <c r="R219" s="217"/>
      <c r="T219" s="218"/>
      <c r="U219" s="214"/>
      <c r="V219" s="214"/>
      <c r="W219" s="219">
        <f>SUM(W220:W222)</f>
        <v>0</v>
      </c>
      <c r="X219" s="214"/>
      <c r="Y219" s="219">
        <f>SUM(Y220:Y222)</f>
        <v>0</v>
      </c>
      <c r="Z219" s="214"/>
      <c r="AA219" s="220">
        <f>SUM(AA220:AA222)</f>
        <v>0</v>
      </c>
      <c r="AR219" s="221" t="s">
        <v>89</v>
      </c>
      <c r="AT219" s="222" t="s">
        <v>81</v>
      </c>
      <c r="AU219" s="222" t="s">
        <v>89</v>
      </c>
      <c r="AY219" s="221" t="s">
        <v>230</v>
      </c>
      <c r="BK219" s="223">
        <f>SUM(BK220:BK222)</f>
        <v>0</v>
      </c>
    </row>
    <row r="220" s="1" customFormat="1" ht="38.25" customHeight="1">
      <c r="B220" s="45"/>
      <c r="C220" s="227" t="s">
        <v>491</v>
      </c>
      <c r="D220" s="227" t="s">
        <v>231</v>
      </c>
      <c r="E220" s="228" t="s">
        <v>492</v>
      </c>
      <c r="F220" s="229" t="s">
        <v>493</v>
      </c>
      <c r="G220" s="229"/>
      <c r="H220" s="229"/>
      <c r="I220" s="229"/>
      <c r="J220" s="230" t="s">
        <v>288</v>
      </c>
      <c r="K220" s="231">
        <v>532</v>
      </c>
      <c r="L220" s="232">
        <v>0</v>
      </c>
      <c r="M220" s="233"/>
      <c r="N220" s="234">
        <f>ROUND(L220*K220,1)</f>
        <v>0</v>
      </c>
      <c r="O220" s="234"/>
      <c r="P220" s="234"/>
      <c r="Q220" s="234"/>
      <c r="R220" s="47"/>
      <c r="T220" s="235" t="s">
        <v>22</v>
      </c>
      <c r="U220" s="55" t="s">
        <v>50</v>
      </c>
      <c r="V220" s="46"/>
      <c r="W220" s="236">
        <f>V220*K220</f>
        <v>0</v>
      </c>
      <c r="X220" s="236">
        <v>0</v>
      </c>
      <c r="Y220" s="236">
        <f>X220*K220</f>
        <v>0</v>
      </c>
      <c r="Z220" s="236">
        <v>0</v>
      </c>
      <c r="AA220" s="237">
        <f>Z220*K220</f>
        <v>0</v>
      </c>
      <c r="AR220" s="21" t="s">
        <v>102</v>
      </c>
      <c r="AT220" s="21" t="s">
        <v>231</v>
      </c>
      <c r="AU220" s="21" t="s">
        <v>93</v>
      </c>
      <c r="AY220" s="21" t="s">
        <v>230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102</v>
      </c>
      <c r="BK220" s="152">
        <f>ROUND(L220*K220,1)</f>
        <v>0</v>
      </c>
      <c r="BL220" s="21" t="s">
        <v>102</v>
      </c>
      <c r="BM220" s="21" t="s">
        <v>494</v>
      </c>
    </row>
    <row r="221" s="1" customFormat="1" ht="38.25" customHeight="1">
      <c r="B221" s="45"/>
      <c r="C221" s="227" t="s">
        <v>495</v>
      </c>
      <c r="D221" s="227" t="s">
        <v>231</v>
      </c>
      <c r="E221" s="228" t="s">
        <v>496</v>
      </c>
      <c r="F221" s="229" t="s">
        <v>497</v>
      </c>
      <c r="G221" s="229"/>
      <c r="H221" s="229"/>
      <c r="I221" s="229"/>
      <c r="J221" s="230" t="s">
        <v>288</v>
      </c>
      <c r="K221" s="231">
        <v>15960</v>
      </c>
      <c r="L221" s="232">
        <v>0</v>
      </c>
      <c r="M221" s="233"/>
      <c r="N221" s="234">
        <f>ROUND(L221*K221,1)</f>
        <v>0</v>
      </c>
      <c r="O221" s="234"/>
      <c r="P221" s="234"/>
      <c r="Q221" s="234"/>
      <c r="R221" s="47"/>
      <c r="T221" s="235" t="s">
        <v>22</v>
      </c>
      <c r="U221" s="55" t="s">
        <v>50</v>
      </c>
      <c r="V221" s="46"/>
      <c r="W221" s="236">
        <f>V221*K221</f>
        <v>0</v>
      </c>
      <c r="X221" s="236">
        <v>0</v>
      </c>
      <c r="Y221" s="236">
        <f>X221*K221</f>
        <v>0</v>
      </c>
      <c r="Z221" s="236">
        <v>0</v>
      </c>
      <c r="AA221" s="237">
        <f>Z221*K221</f>
        <v>0</v>
      </c>
      <c r="AR221" s="21" t="s">
        <v>102</v>
      </c>
      <c r="AT221" s="21" t="s">
        <v>231</v>
      </c>
      <c r="AU221" s="21" t="s">
        <v>93</v>
      </c>
      <c r="AY221" s="21" t="s">
        <v>230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102</v>
      </c>
      <c r="BK221" s="152">
        <f>ROUND(L221*K221,1)</f>
        <v>0</v>
      </c>
      <c r="BL221" s="21" t="s">
        <v>102</v>
      </c>
      <c r="BM221" s="21" t="s">
        <v>498</v>
      </c>
    </row>
    <row r="222" s="1" customFormat="1" ht="38.25" customHeight="1">
      <c r="B222" s="45"/>
      <c r="C222" s="227" t="s">
        <v>499</v>
      </c>
      <c r="D222" s="227" t="s">
        <v>231</v>
      </c>
      <c r="E222" s="228" t="s">
        <v>500</v>
      </c>
      <c r="F222" s="229" t="s">
        <v>501</v>
      </c>
      <c r="G222" s="229"/>
      <c r="H222" s="229"/>
      <c r="I222" s="229"/>
      <c r="J222" s="230" t="s">
        <v>288</v>
      </c>
      <c r="K222" s="231">
        <v>532</v>
      </c>
      <c r="L222" s="232">
        <v>0</v>
      </c>
      <c r="M222" s="233"/>
      <c r="N222" s="234">
        <f>ROUND(L222*K222,1)</f>
        <v>0</v>
      </c>
      <c r="O222" s="234"/>
      <c r="P222" s="234"/>
      <c r="Q222" s="234"/>
      <c r="R222" s="47"/>
      <c r="T222" s="235" t="s">
        <v>22</v>
      </c>
      <c r="U222" s="55" t="s">
        <v>50</v>
      </c>
      <c r="V222" s="46"/>
      <c r="W222" s="236">
        <f>V222*K222</f>
        <v>0</v>
      </c>
      <c r="X222" s="236">
        <v>0</v>
      </c>
      <c r="Y222" s="236">
        <f>X222*K222</f>
        <v>0</v>
      </c>
      <c r="Z222" s="236">
        <v>0</v>
      </c>
      <c r="AA222" s="237">
        <f>Z222*K222</f>
        <v>0</v>
      </c>
      <c r="AR222" s="21" t="s">
        <v>102</v>
      </c>
      <c r="AT222" s="21" t="s">
        <v>231</v>
      </c>
      <c r="AU222" s="21" t="s">
        <v>93</v>
      </c>
      <c r="AY222" s="21" t="s">
        <v>230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102</v>
      </c>
      <c r="BK222" s="152">
        <f>ROUND(L222*K222,1)</f>
        <v>0</v>
      </c>
      <c r="BL222" s="21" t="s">
        <v>102</v>
      </c>
      <c r="BM222" s="21" t="s">
        <v>502</v>
      </c>
    </row>
    <row r="223" s="10" customFormat="1" ht="29.88" customHeight="1">
      <c r="B223" s="213"/>
      <c r="C223" s="214"/>
      <c r="D223" s="224" t="s">
        <v>189</v>
      </c>
      <c r="E223" s="224"/>
      <c r="F223" s="224"/>
      <c r="G223" s="224"/>
      <c r="H223" s="224"/>
      <c r="I223" s="224"/>
      <c r="J223" s="224"/>
      <c r="K223" s="224"/>
      <c r="L223" s="224"/>
      <c r="M223" s="224"/>
      <c r="N223" s="238">
        <f>BK223</f>
        <v>0</v>
      </c>
      <c r="O223" s="239"/>
      <c r="P223" s="239"/>
      <c r="Q223" s="239"/>
      <c r="R223" s="217"/>
      <c r="T223" s="218"/>
      <c r="U223" s="214"/>
      <c r="V223" s="214"/>
      <c r="W223" s="219">
        <f>SUM(W224:W227)</f>
        <v>0</v>
      </c>
      <c r="X223" s="214"/>
      <c r="Y223" s="219">
        <f>SUM(Y224:Y227)</f>
        <v>0</v>
      </c>
      <c r="Z223" s="214"/>
      <c r="AA223" s="220">
        <f>SUM(AA224:AA227)</f>
        <v>0</v>
      </c>
      <c r="AR223" s="221" t="s">
        <v>89</v>
      </c>
      <c r="AT223" s="222" t="s">
        <v>81</v>
      </c>
      <c r="AU223" s="222" t="s">
        <v>89</v>
      </c>
      <c r="AY223" s="221" t="s">
        <v>230</v>
      </c>
      <c r="BK223" s="223">
        <f>SUM(BK224:BK227)</f>
        <v>0</v>
      </c>
    </row>
    <row r="224" s="1" customFormat="1" ht="16.5" customHeight="1">
      <c r="B224" s="45"/>
      <c r="C224" s="227" t="s">
        <v>503</v>
      </c>
      <c r="D224" s="227" t="s">
        <v>231</v>
      </c>
      <c r="E224" s="228" t="s">
        <v>504</v>
      </c>
      <c r="F224" s="229" t="s">
        <v>505</v>
      </c>
      <c r="G224" s="229"/>
      <c r="H224" s="229"/>
      <c r="I224" s="229"/>
      <c r="J224" s="230" t="s">
        <v>506</v>
      </c>
      <c r="K224" s="231">
        <v>1</v>
      </c>
      <c r="L224" s="232">
        <v>0</v>
      </c>
      <c r="M224" s="233"/>
      <c r="N224" s="234">
        <f>ROUND(L224*K224,1)</f>
        <v>0</v>
      </c>
      <c r="O224" s="234"/>
      <c r="P224" s="234"/>
      <c r="Q224" s="234"/>
      <c r="R224" s="47"/>
      <c r="T224" s="235" t="s">
        <v>22</v>
      </c>
      <c r="U224" s="55" t="s">
        <v>50</v>
      </c>
      <c r="V224" s="46"/>
      <c r="W224" s="236">
        <f>V224*K224</f>
        <v>0</v>
      </c>
      <c r="X224" s="236">
        <v>0</v>
      </c>
      <c r="Y224" s="236">
        <f>X224*K224</f>
        <v>0</v>
      </c>
      <c r="Z224" s="236">
        <v>0</v>
      </c>
      <c r="AA224" s="237">
        <f>Z224*K224</f>
        <v>0</v>
      </c>
      <c r="AR224" s="21" t="s">
        <v>102</v>
      </c>
      <c r="AT224" s="21" t="s">
        <v>231</v>
      </c>
      <c r="AU224" s="21" t="s">
        <v>93</v>
      </c>
      <c r="AY224" s="21" t="s">
        <v>230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102</v>
      </c>
      <c r="BK224" s="152">
        <f>ROUND(L224*K224,1)</f>
        <v>0</v>
      </c>
      <c r="BL224" s="21" t="s">
        <v>102</v>
      </c>
      <c r="BM224" s="21" t="s">
        <v>507</v>
      </c>
    </row>
    <row r="225" s="1" customFormat="1" ht="16.5" customHeight="1">
      <c r="B225" s="45"/>
      <c r="C225" s="227" t="s">
        <v>508</v>
      </c>
      <c r="D225" s="227" t="s">
        <v>231</v>
      </c>
      <c r="E225" s="228" t="s">
        <v>509</v>
      </c>
      <c r="F225" s="229" t="s">
        <v>510</v>
      </c>
      <c r="G225" s="229"/>
      <c r="H225" s="229"/>
      <c r="I225" s="229"/>
      <c r="J225" s="230" t="s">
        <v>305</v>
      </c>
      <c r="K225" s="231">
        <v>2084.1950000000002</v>
      </c>
      <c r="L225" s="232">
        <v>0</v>
      </c>
      <c r="M225" s="233"/>
      <c r="N225" s="234">
        <f>ROUND(L225*K225,1)</f>
        <v>0</v>
      </c>
      <c r="O225" s="234"/>
      <c r="P225" s="234"/>
      <c r="Q225" s="234"/>
      <c r="R225" s="47"/>
      <c r="T225" s="235" t="s">
        <v>22</v>
      </c>
      <c r="U225" s="55" t="s">
        <v>50</v>
      </c>
      <c r="V225" s="46"/>
      <c r="W225" s="236">
        <f>V225*K225</f>
        <v>0</v>
      </c>
      <c r="X225" s="236">
        <v>0</v>
      </c>
      <c r="Y225" s="236">
        <f>X225*K225</f>
        <v>0</v>
      </c>
      <c r="Z225" s="236">
        <v>0</v>
      </c>
      <c r="AA225" s="237">
        <f>Z225*K225</f>
        <v>0</v>
      </c>
      <c r="AR225" s="21" t="s">
        <v>102</v>
      </c>
      <c r="AT225" s="21" t="s">
        <v>231</v>
      </c>
      <c r="AU225" s="21" t="s">
        <v>93</v>
      </c>
      <c r="AY225" s="21" t="s">
        <v>230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102</v>
      </c>
      <c r="BK225" s="152">
        <f>ROUND(L225*K225,1)</f>
        <v>0</v>
      </c>
      <c r="BL225" s="21" t="s">
        <v>102</v>
      </c>
      <c r="BM225" s="21" t="s">
        <v>511</v>
      </c>
    </row>
    <row r="226" s="1" customFormat="1" ht="38.25" customHeight="1">
      <c r="B226" s="45"/>
      <c r="C226" s="227" t="s">
        <v>512</v>
      </c>
      <c r="D226" s="227" t="s">
        <v>231</v>
      </c>
      <c r="E226" s="228" t="s">
        <v>513</v>
      </c>
      <c r="F226" s="229" t="s">
        <v>514</v>
      </c>
      <c r="G226" s="229"/>
      <c r="H226" s="229"/>
      <c r="I226" s="229"/>
      <c r="J226" s="230" t="s">
        <v>305</v>
      </c>
      <c r="K226" s="231">
        <v>2084.1950000000002</v>
      </c>
      <c r="L226" s="232">
        <v>0</v>
      </c>
      <c r="M226" s="233"/>
      <c r="N226" s="234">
        <f>ROUND(L226*K226,1)</f>
        <v>0</v>
      </c>
      <c r="O226" s="234"/>
      <c r="P226" s="234"/>
      <c r="Q226" s="234"/>
      <c r="R226" s="47"/>
      <c r="T226" s="235" t="s">
        <v>22</v>
      </c>
      <c r="U226" s="55" t="s">
        <v>50</v>
      </c>
      <c r="V226" s="46"/>
      <c r="W226" s="236">
        <f>V226*K226</f>
        <v>0</v>
      </c>
      <c r="X226" s="236">
        <v>0</v>
      </c>
      <c r="Y226" s="236">
        <f>X226*K226</f>
        <v>0</v>
      </c>
      <c r="Z226" s="236">
        <v>0</v>
      </c>
      <c r="AA226" s="237">
        <f>Z226*K226</f>
        <v>0</v>
      </c>
      <c r="AR226" s="21" t="s">
        <v>102</v>
      </c>
      <c r="AT226" s="21" t="s">
        <v>231</v>
      </c>
      <c r="AU226" s="21" t="s">
        <v>93</v>
      </c>
      <c r="AY226" s="21" t="s">
        <v>230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102</v>
      </c>
      <c r="BK226" s="152">
        <f>ROUND(L226*K226,1)</f>
        <v>0</v>
      </c>
      <c r="BL226" s="21" t="s">
        <v>102</v>
      </c>
      <c r="BM226" s="21" t="s">
        <v>515</v>
      </c>
    </row>
    <row r="227" s="1" customFormat="1" ht="38.25" customHeight="1">
      <c r="B227" s="45"/>
      <c r="C227" s="227" t="s">
        <v>516</v>
      </c>
      <c r="D227" s="227" t="s">
        <v>231</v>
      </c>
      <c r="E227" s="228" t="s">
        <v>517</v>
      </c>
      <c r="F227" s="229" t="s">
        <v>518</v>
      </c>
      <c r="G227" s="229"/>
      <c r="H227" s="229"/>
      <c r="I227" s="229"/>
      <c r="J227" s="230" t="s">
        <v>305</v>
      </c>
      <c r="K227" s="231">
        <v>2084.1950000000002</v>
      </c>
      <c r="L227" s="232">
        <v>0</v>
      </c>
      <c r="M227" s="233"/>
      <c r="N227" s="234">
        <f>ROUND(L227*K227,1)</f>
        <v>0</v>
      </c>
      <c r="O227" s="234"/>
      <c r="P227" s="234"/>
      <c r="Q227" s="234"/>
      <c r="R227" s="47"/>
      <c r="T227" s="235" t="s">
        <v>22</v>
      </c>
      <c r="U227" s="55" t="s">
        <v>50</v>
      </c>
      <c r="V227" s="46"/>
      <c r="W227" s="236">
        <f>V227*K227</f>
        <v>0</v>
      </c>
      <c r="X227" s="236">
        <v>0</v>
      </c>
      <c r="Y227" s="236">
        <f>X227*K227</f>
        <v>0</v>
      </c>
      <c r="Z227" s="236">
        <v>0</v>
      </c>
      <c r="AA227" s="237">
        <f>Z227*K227</f>
        <v>0</v>
      </c>
      <c r="AR227" s="21" t="s">
        <v>102</v>
      </c>
      <c r="AT227" s="21" t="s">
        <v>231</v>
      </c>
      <c r="AU227" s="21" t="s">
        <v>93</v>
      </c>
      <c r="AY227" s="21" t="s">
        <v>230</v>
      </c>
      <c r="BE227" s="152">
        <f>IF(U227="základní",N227,0)</f>
        <v>0</v>
      </c>
      <c r="BF227" s="152">
        <f>IF(U227="snížená",N227,0)</f>
        <v>0</v>
      </c>
      <c r="BG227" s="152">
        <f>IF(U227="zákl. přenesená",N227,0)</f>
        <v>0</v>
      </c>
      <c r="BH227" s="152">
        <f>IF(U227="sníž. přenesená",N227,0)</f>
        <v>0</v>
      </c>
      <c r="BI227" s="152">
        <f>IF(U227="nulová",N227,0)</f>
        <v>0</v>
      </c>
      <c r="BJ227" s="21" t="s">
        <v>102</v>
      </c>
      <c r="BK227" s="152">
        <f>ROUND(L227*K227,1)</f>
        <v>0</v>
      </c>
      <c r="BL227" s="21" t="s">
        <v>102</v>
      </c>
      <c r="BM227" s="21" t="s">
        <v>519</v>
      </c>
    </row>
    <row r="228" s="10" customFormat="1" ht="29.88" customHeight="1">
      <c r="B228" s="213"/>
      <c r="C228" s="214"/>
      <c r="D228" s="224" t="s">
        <v>190</v>
      </c>
      <c r="E228" s="224"/>
      <c r="F228" s="224"/>
      <c r="G228" s="224"/>
      <c r="H228" s="224"/>
      <c r="I228" s="224"/>
      <c r="J228" s="224"/>
      <c r="K228" s="224"/>
      <c r="L228" s="224"/>
      <c r="M228" s="224"/>
      <c r="N228" s="238">
        <f>BK228</f>
        <v>0</v>
      </c>
      <c r="O228" s="239"/>
      <c r="P228" s="239"/>
      <c r="Q228" s="239"/>
      <c r="R228" s="217"/>
      <c r="T228" s="218"/>
      <c r="U228" s="214"/>
      <c r="V228" s="214"/>
      <c r="W228" s="219">
        <f>W229</f>
        <v>0</v>
      </c>
      <c r="X228" s="214"/>
      <c r="Y228" s="219">
        <f>Y229</f>
        <v>0</v>
      </c>
      <c r="Z228" s="214"/>
      <c r="AA228" s="220">
        <f>AA229</f>
        <v>0</v>
      </c>
      <c r="AR228" s="221" t="s">
        <v>89</v>
      </c>
      <c r="AT228" s="222" t="s">
        <v>81</v>
      </c>
      <c r="AU228" s="222" t="s">
        <v>89</v>
      </c>
      <c r="AY228" s="221" t="s">
        <v>230</v>
      </c>
      <c r="BK228" s="223">
        <f>BK229</f>
        <v>0</v>
      </c>
    </row>
    <row r="229" s="1" customFormat="1" ht="25.5" customHeight="1">
      <c r="B229" s="45"/>
      <c r="C229" s="227" t="s">
        <v>520</v>
      </c>
      <c r="D229" s="227" t="s">
        <v>231</v>
      </c>
      <c r="E229" s="228" t="s">
        <v>521</v>
      </c>
      <c r="F229" s="229" t="s">
        <v>522</v>
      </c>
      <c r="G229" s="229"/>
      <c r="H229" s="229"/>
      <c r="I229" s="229"/>
      <c r="J229" s="230" t="s">
        <v>305</v>
      </c>
      <c r="K229" s="231">
        <v>2561.4169999999999</v>
      </c>
      <c r="L229" s="232">
        <v>0</v>
      </c>
      <c r="M229" s="233"/>
      <c r="N229" s="234">
        <f>ROUND(L229*K229,1)</f>
        <v>0</v>
      </c>
      <c r="O229" s="234"/>
      <c r="P229" s="234"/>
      <c r="Q229" s="234"/>
      <c r="R229" s="47"/>
      <c r="T229" s="235" t="s">
        <v>22</v>
      </c>
      <c r="U229" s="55" t="s">
        <v>50</v>
      </c>
      <c r="V229" s="46"/>
      <c r="W229" s="236">
        <f>V229*K229</f>
        <v>0</v>
      </c>
      <c r="X229" s="236">
        <v>0</v>
      </c>
      <c r="Y229" s="236">
        <f>X229*K229</f>
        <v>0</v>
      </c>
      <c r="Z229" s="236">
        <v>0</v>
      </c>
      <c r="AA229" s="237">
        <f>Z229*K229</f>
        <v>0</v>
      </c>
      <c r="AR229" s="21" t="s">
        <v>102</v>
      </c>
      <c r="AT229" s="21" t="s">
        <v>231</v>
      </c>
      <c r="AU229" s="21" t="s">
        <v>93</v>
      </c>
      <c r="AY229" s="21" t="s">
        <v>230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102</v>
      </c>
      <c r="BK229" s="152">
        <f>ROUND(L229*K229,1)</f>
        <v>0</v>
      </c>
      <c r="BL229" s="21" t="s">
        <v>102</v>
      </c>
      <c r="BM229" s="21" t="s">
        <v>523</v>
      </c>
    </row>
    <row r="230" s="10" customFormat="1" ht="37.44001" customHeight="1">
      <c r="B230" s="213"/>
      <c r="C230" s="214"/>
      <c r="D230" s="215" t="s">
        <v>191</v>
      </c>
      <c r="E230" s="215"/>
      <c r="F230" s="215"/>
      <c r="G230" s="215"/>
      <c r="H230" s="215"/>
      <c r="I230" s="215"/>
      <c r="J230" s="215"/>
      <c r="K230" s="215"/>
      <c r="L230" s="215"/>
      <c r="M230" s="215"/>
      <c r="N230" s="248">
        <f>BK230</f>
        <v>0</v>
      </c>
      <c r="O230" s="249"/>
      <c r="P230" s="249"/>
      <c r="Q230" s="249"/>
      <c r="R230" s="217"/>
      <c r="T230" s="218"/>
      <c r="U230" s="214"/>
      <c r="V230" s="214"/>
      <c r="W230" s="219">
        <f>W231+W237+W255+W264+W281+W287+W292+W296</f>
        <v>0</v>
      </c>
      <c r="X230" s="214"/>
      <c r="Y230" s="219">
        <f>Y231+Y237+Y255+Y264+Y281+Y287+Y292+Y296</f>
        <v>42.262799689999994</v>
      </c>
      <c r="Z230" s="214"/>
      <c r="AA230" s="220">
        <f>AA231+AA237+AA255+AA264+AA281+AA287+AA292+AA296</f>
        <v>85.790759999999992</v>
      </c>
      <c r="AR230" s="221" t="s">
        <v>93</v>
      </c>
      <c r="AT230" s="222" t="s">
        <v>81</v>
      </c>
      <c r="AU230" s="222" t="s">
        <v>82</v>
      </c>
      <c r="AY230" s="221" t="s">
        <v>230</v>
      </c>
      <c r="BK230" s="223">
        <f>BK231+BK237+BK255+BK264+BK281+BK287+BK292+BK296</f>
        <v>0</v>
      </c>
    </row>
    <row r="231" s="10" customFormat="1" ht="19.92" customHeight="1">
      <c r="B231" s="213"/>
      <c r="C231" s="214"/>
      <c r="D231" s="224" t="s">
        <v>192</v>
      </c>
      <c r="E231" s="224"/>
      <c r="F231" s="224"/>
      <c r="G231" s="224"/>
      <c r="H231" s="224"/>
      <c r="I231" s="224"/>
      <c r="J231" s="224"/>
      <c r="K231" s="224"/>
      <c r="L231" s="224"/>
      <c r="M231" s="224"/>
      <c r="N231" s="225">
        <f>BK231</f>
        <v>0</v>
      </c>
      <c r="O231" s="226"/>
      <c r="P231" s="226"/>
      <c r="Q231" s="226"/>
      <c r="R231" s="217"/>
      <c r="T231" s="218"/>
      <c r="U231" s="214"/>
      <c r="V231" s="214"/>
      <c r="W231" s="219">
        <f>SUM(W232:W236)</f>
        <v>0</v>
      </c>
      <c r="X231" s="214"/>
      <c r="Y231" s="219">
        <f>SUM(Y232:Y236)</f>
        <v>6.4721700799999997</v>
      </c>
      <c r="Z231" s="214"/>
      <c r="AA231" s="220">
        <f>SUM(AA232:AA236)</f>
        <v>0</v>
      </c>
      <c r="AR231" s="221" t="s">
        <v>93</v>
      </c>
      <c r="AT231" s="222" t="s">
        <v>81</v>
      </c>
      <c r="AU231" s="222" t="s">
        <v>89</v>
      </c>
      <c r="AY231" s="221" t="s">
        <v>230</v>
      </c>
      <c r="BK231" s="223">
        <f>SUM(BK232:BK236)</f>
        <v>0</v>
      </c>
    </row>
    <row r="232" s="1" customFormat="1" ht="38.25" customHeight="1">
      <c r="B232" s="45"/>
      <c r="C232" s="227" t="s">
        <v>524</v>
      </c>
      <c r="D232" s="227" t="s">
        <v>231</v>
      </c>
      <c r="E232" s="228" t="s">
        <v>525</v>
      </c>
      <c r="F232" s="229" t="s">
        <v>526</v>
      </c>
      <c r="G232" s="229"/>
      <c r="H232" s="229"/>
      <c r="I232" s="229"/>
      <c r="J232" s="230" t="s">
        <v>288</v>
      </c>
      <c r="K232" s="231">
        <v>1253.8399999999999</v>
      </c>
      <c r="L232" s="232">
        <v>0</v>
      </c>
      <c r="M232" s="233"/>
      <c r="N232" s="234">
        <f>ROUND(L232*K232,1)</f>
        <v>0</v>
      </c>
      <c r="O232" s="234"/>
      <c r="P232" s="234"/>
      <c r="Q232" s="234"/>
      <c r="R232" s="47"/>
      <c r="T232" s="235" t="s">
        <v>22</v>
      </c>
      <c r="U232" s="55" t="s">
        <v>50</v>
      </c>
      <c r="V232" s="46"/>
      <c r="W232" s="236">
        <f>V232*K232</f>
        <v>0</v>
      </c>
      <c r="X232" s="236">
        <v>0</v>
      </c>
      <c r="Y232" s="236">
        <f>X232*K232</f>
        <v>0</v>
      </c>
      <c r="Z232" s="236">
        <v>0</v>
      </c>
      <c r="AA232" s="237">
        <f>Z232*K232</f>
        <v>0</v>
      </c>
      <c r="AR232" s="21" t="s">
        <v>290</v>
      </c>
      <c r="AT232" s="21" t="s">
        <v>231</v>
      </c>
      <c r="AU232" s="21" t="s">
        <v>93</v>
      </c>
      <c r="AY232" s="21" t="s">
        <v>230</v>
      </c>
      <c r="BE232" s="152">
        <f>IF(U232="základní",N232,0)</f>
        <v>0</v>
      </c>
      <c r="BF232" s="152">
        <f>IF(U232="snížená",N232,0)</f>
        <v>0</v>
      </c>
      <c r="BG232" s="152">
        <f>IF(U232="zákl. přenesená",N232,0)</f>
        <v>0</v>
      </c>
      <c r="BH232" s="152">
        <f>IF(U232="sníž. přenesená",N232,0)</f>
        <v>0</v>
      </c>
      <c r="BI232" s="152">
        <f>IF(U232="nulová",N232,0)</f>
        <v>0</v>
      </c>
      <c r="BJ232" s="21" t="s">
        <v>102</v>
      </c>
      <c r="BK232" s="152">
        <f>ROUND(L232*K232,1)</f>
        <v>0</v>
      </c>
      <c r="BL232" s="21" t="s">
        <v>290</v>
      </c>
      <c r="BM232" s="21" t="s">
        <v>527</v>
      </c>
    </row>
    <row r="233" s="1" customFormat="1" ht="16.5" customHeight="1">
      <c r="B233" s="45"/>
      <c r="C233" s="240" t="s">
        <v>528</v>
      </c>
      <c r="D233" s="240" t="s">
        <v>337</v>
      </c>
      <c r="E233" s="241" t="s">
        <v>529</v>
      </c>
      <c r="F233" s="242" t="s">
        <v>530</v>
      </c>
      <c r="G233" s="242"/>
      <c r="H233" s="242"/>
      <c r="I233" s="242"/>
      <c r="J233" s="243" t="s">
        <v>305</v>
      </c>
      <c r="K233" s="244">
        <v>0.376</v>
      </c>
      <c r="L233" s="245">
        <v>0</v>
      </c>
      <c r="M233" s="246"/>
      <c r="N233" s="247">
        <f>ROUND(L233*K233,1)</f>
        <v>0</v>
      </c>
      <c r="O233" s="234"/>
      <c r="P233" s="234"/>
      <c r="Q233" s="234"/>
      <c r="R233" s="47"/>
      <c r="T233" s="235" t="s">
        <v>22</v>
      </c>
      <c r="U233" s="55" t="s">
        <v>50</v>
      </c>
      <c r="V233" s="46"/>
      <c r="W233" s="236">
        <f>V233*K233</f>
        <v>0</v>
      </c>
      <c r="X233" s="236">
        <v>1</v>
      </c>
      <c r="Y233" s="236">
        <f>X233*K233</f>
        <v>0.376</v>
      </c>
      <c r="Z233" s="236">
        <v>0</v>
      </c>
      <c r="AA233" s="237">
        <f>Z233*K233</f>
        <v>0</v>
      </c>
      <c r="AR233" s="21" t="s">
        <v>357</v>
      </c>
      <c r="AT233" s="21" t="s">
        <v>337</v>
      </c>
      <c r="AU233" s="21" t="s">
        <v>93</v>
      </c>
      <c r="AY233" s="21" t="s">
        <v>230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102</v>
      </c>
      <c r="BK233" s="152">
        <f>ROUND(L233*K233,1)</f>
        <v>0</v>
      </c>
      <c r="BL233" s="21" t="s">
        <v>290</v>
      </c>
      <c r="BM233" s="21" t="s">
        <v>531</v>
      </c>
    </row>
    <row r="234" s="1" customFormat="1" ht="25.5" customHeight="1">
      <c r="B234" s="45"/>
      <c r="C234" s="227" t="s">
        <v>532</v>
      </c>
      <c r="D234" s="227" t="s">
        <v>231</v>
      </c>
      <c r="E234" s="228" t="s">
        <v>533</v>
      </c>
      <c r="F234" s="229" t="s">
        <v>534</v>
      </c>
      <c r="G234" s="229"/>
      <c r="H234" s="229"/>
      <c r="I234" s="229"/>
      <c r="J234" s="230" t="s">
        <v>288</v>
      </c>
      <c r="K234" s="231">
        <v>1253.8399999999999</v>
      </c>
      <c r="L234" s="232">
        <v>0</v>
      </c>
      <c r="M234" s="233"/>
      <c r="N234" s="234">
        <f>ROUND(L234*K234,1)</f>
        <v>0</v>
      </c>
      <c r="O234" s="234"/>
      <c r="P234" s="234"/>
      <c r="Q234" s="234"/>
      <c r="R234" s="47"/>
      <c r="T234" s="235" t="s">
        <v>22</v>
      </c>
      <c r="U234" s="55" t="s">
        <v>50</v>
      </c>
      <c r="V234" s="46"/>
      <c r="W234" s="236">
        <f>V234*K234</f>
        <v>0</v>
      </c>
      <c r="X234" s="236">
        <v>0.00040000000000000002</v>
      </c>
      <c r="Y234" s="236">
        <f>X234*K234</f>
        <v>0.50153599999999998</v>
      </c>
      <c r="Z234" s="236">
        <v>0</v>
      </c>
      <c r="AA234" s="237">
        <f>Z234*K234</f>
        <v>0</v>
      </c>
      <c r="AR234" s="21" t="s">
        <v>290</v>
      </c>
      <c r="AT234" s="21" t="s">
        <v>231</v>
      </c>
      <c r="AU234" s="21" t="s">
        <v>93</v>
      </c>
      <c r="AY234" s="21" t="s">
        <v>230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102</v>
      </c>
      <c r="BK234" s="152">
        <f>ROUND(L234*K234,1)</f>
        <v>0</v>
      </c>
      <c r="BL234" s="21" t="s">
        <v>290</v>
      </c>
      <c r="BM234" s="21" t="s">
        <v>535</v>
      </c>
    </row>
    <row r="235" s="1" customFormat="1" ht="16.5" customHeight="1">
      <c r="B235" s="45"/>
      <c r="C235" s="240" t="s">
        <v>536</v>
      </c>
      <c r="D235" s="240" t="s">
        <v>337</v>
      </c>
      <c r="E235" s="241" t="s">
        <v>537</v>
      </c>
      <c r="F235" s="242" t="s">
        <v>538</v>
      </c>
      <c r="G235" s="242"/>
      <c r="H235" s="242"/>
      <c r="I235" s="242"/>
      <c r="J235" s="243" t="s">
        <v>288</v>
      </c>
      <c r="K235" s="244">
        <v>1441.9159999999999</v>
      </c>
      <c r="L235" s="245">
        <v>0</v>
      </c>
      <c r="M235" s="246"/>
      <c r="N235" s="247">
        <f>ROUND(L235*K235,1)</f>
        <v>0</v>
      </c>
      <c r="O235" s="234"/>
      <c r="P235" s="234"/>
      <c r="Q235" s="234"/>
      <c r="R235" s="47"/>
      <c r="T235" s="235" t="s">
        <v>22</v>
      </c>
      <c r="U235" s="55" t="s">
        <v>50</v>
      </c>
      <c r="V235" s="46"/>
      <c r="W235" s="236">
        <f>V235*K235</f>
        <v>0</v>
      </c>
      <c r="X235" s="236">
        <v>0.0038800000000000002</v>
      </c>
      <c r="Y235" s="236">
        <f>X235*K235</f>
        <v>5.5946340799999996</v>
      </c>
      <c r="Z235" s="236">
        <v>0</v>
      </c>
      <c r="AA235" s="237">
        <f>Z235*K235</f>
        <v>0</v>
      </c>
      <c r="AR235" s="21" t="s">
        <v>357</v>
      </c>
      <c r="AT235" s="21" t="s">
        <v>337</v>
      </c>
      <c r="AU235" s="21" t="s">
        <v>93</v>
      </c>
      <c r="AY235" s="21" t="s">
        <v>230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102</v>
      </c>
      <c r="BK235" s="152">
        <f>ROUND(L235*K235,1)</f>
        <v>0</v>
      </c>
      <c r="BL235" s="21" t="s">
        <v>290</v>
      </c>
      <c r="BM235" s="21" t="s">
        <v>539</v>
      </c>
    </row>
    <row r="236" s="1" customFormat="1" ht="38.25" customHeight="1">
      <c r="B236" s="45"/>
      <c r="C236" s="227" t="s">
        <v>540</v>
      </c>
      <c r="D236" s="227" t="s">
        <v>231</v>
      </c>
      <c r="E236" s="228" t="s">
        <v>541</v>
      </c>
      <c r="F236" s="229" t="s">
        <v>542</v>
      </c>
      <c r="G236" s="229"/>
      <c r="H236" s="229"/>
      <c r="I236" s="229"/>
      <c r="J236" s="230" t="s">
        <v>305</v>
      </c>
      <c r="K236" s="231">
        <v>6.4720000000000004</v>
      </c>
      <c r="L236" s="232">
        <v>0</v>
      </c>
      <c r="M236" s="233"/>
      <c r="N236" s="234">
        <f>ROUND(L236*K236,1)</f>
        <v>0</v>
      </c>
      <c r="O236" s="234"/>
      <c r="P236" s="234"/>
      <c r="Q236" s="234"/>
      <c r="R236" s="47"/>
      <c r="T236" s="235" t="s">
        <v>22</v>
      </c>
      <c r="U236" s="55" t="s">
        <v>50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290</v>
      </c>
      <c r="AT236" s="21" t="s">
        <v>231</v>
      </c>
      <c r="AU236" s="21" t="s">
        <v>93</v>
      </c>
      <c r="AY236" s="21" t="s">
        <v>230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102</v>
      </c>
      <c r="BK236" s="152">
        <f>ROUND(L236*K236,1)</f>
        <v>0</v>
      </c>
      <c r="BL236" s="21" t="s">
        <v>290</v>
      </c>
      <c r="BM236" s="21" t="s">
        <v>543</v>
      </c>
    </row>
    <row r="237" s="10" customFormat="1" ht="29.88" customHeight="1">
      <c r="B237" s="213"/>
      <c r="C237" s="214"/>
      <c r="D237" s="224" t="s">
        <v>193</v>
      </c>
      <c r="E237" s="224"/>
      <c r="F237" s="224"/>
      <c r="G237" s="224"/>
      <c r="H237" s="224"/>
      <c r="I237" s="224"/>
      <c r="J237" s="224"/>
      <c r="K237" s="224"/>
      <c r="L237" s="224"/>
      <c r="M237" s="224"/>
      <c r="N237" s="238">
        <f>BK237</f>
        <v>0</v>
      </c>
      <c r="O237" s="239"/>
      <c r="P237" s="239"/>
      <c r="Q237" s="239"/>
      <c r="R237" s="217"/>
      <c r="T237" s="218"/>
      <c r="U237" s="214"/>
      <c r="V237" s="214"/>
      <c r="W237" s="219">
        <f>SUM(W238:W254)</f>
        <v>0</v>
      </c>
      <c r="X237" s="214"/>
      <c r="Y237" s="219">
        <f>SUM(Y238:Y254)</f>
        <v>6.9887720800000004</v>
      </c>
      <c r="Z237" s="214"/>
      <c r="AA237" s="220">
        <f>SUM(AA238:AA254)</f>
        <v>39.2868</v>
      </c>
      <c r="AR237" s="221" t="s">
        <v>93</v>
      </c>
      <c r="AT237" s="222" t="s">
        <v>81</v>
      </c>
      <c r="AU237" s="222" t="s">
        <v>89</v>
      </c>
      <c r="AY237" s="221" t="s">
        <v>230</v>
      </c>
      <c r="BK237" s="223">
        <f>SUM(BK238:BK254)</f>
        <v>0</v>
      </c>
    </row>
    <row r="238" s="1" customFormat="1" ht="25.5" customHeight="1">
      <c r="B238" s="45"/>
      <c r="C238" s="227" t="s">
        <v>544</v>
      </c>
      <c r="D238" s="227" t="s">
        <v>231</v>
      </c>
      <c r="E238" s="228" t="s">
        <v>545</v>
      </c>
      <c r="F238" s="229" t="s">
        <v>546</v>
      </c>
      <c r="G238" s="229"/>
      <c r="H238" s="229"/>
      <c r="I238" s="229"/>
      <c r="J238" s="230" t="s">
        <v>242</v>
      </c>
      <c r="K238" s="231">
        <v>2.0790000000000002</v>
      </c>
      <c r="L238" s="232">
        <v>0</v>
      </c>
      <c r="M238" s="233"/>
      <c r="N238" s="234">
        <f>ROUND(L238*K238,1)</f>
        <v>0</v>
      </c>
      <c r="O238" s="234"/>
      <c r="P238" s="234"/>
      <c r="Q238" s="234"/>
      <c r="R238" s="47"/>
      <c r="T238" s="235" t="s">
        <v>22</v>
      </c>
      <c r="U238" s="55" t="s">
        <v>50</v>
      </c>
      <c r="V238" s="46"/>
      <c r="W238" s="236">
        <f>V238*K238</f>
        <v>0</v>
      </c>
      <c r="X238" s="236">
        <v>0</v>
      </c>
      <c r="Y238" s="236">
        <f>X238*K238</f>
        <v>0</v>
      </c>
      <c r="Z238" s="236">
        <v>0</v>
      </c>
      <c r="AA238" s="237">
        <f>Z238*K238</f>
        <v>0</v>
      </c>
      <c r="AR238" s="21" t="s">
        <v>290</v>
      </c>
      <c r="AT238" s="21" t="s">
        <v>231</v>
      </c>
      <c r="AU238" s="21" t="s">
        <v>93</v>
      </c>
      <c r="AY238" s="21" t="s">
        <v>230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102</v>
      </c>
      <c r="BK238" s="152">
        <f>ROUND(L238*K238,1)</f>
        <v>0</v>
      </c>
      <c r="BL238" s="21" t="s">
        <v>290</v>
      </c>
      <c r="BM238" s="21" t="s">
        <v>547</v>
      </c>
    </row>
    <row r="239" s="1" customFormat="1" ht="16.5" customHeight="1">
      <c r="B239" s="45"/>
      <c r="C239" s="227" t="s">
        <v>548</v>
      </c>
      <c r="D239" s="227" t="s">
        <v>231</v>
      </c>
      <c r="E239" s="228" t="s">
        <v>549</v>
      </c>
      <c r="F239" s="229" t="s">
        <v>550</v>
      </c>
      <c r="G239" s="229"/>
      <c r="H239" s="229"/>
      <c r="I239" s="229"/>
      <c r="J239" s="230" t="s">
        <v>551</v>
      </c>
      <c r="K239" s="231">
        <v>355</v>
      </c>
      <c r="L239" s="232">
        <v>0</v>
      </c>
      <c r="M239" s="233"/>
      <c r="N239" s="234">
        <f>ROUND(L239*K239,1)</f>
        <v>0</v>
      </c>
      <c r="O239" s="234"/>
      <c r="P239" s="234"/>
      <c r="Q239" s="234"/>
      <c r="R239" s="47"/>
      <c r="T239" s="235" t="s">
        <v>22</v>
      </c>
      <c r="U239" s="55" t="s">
        <v>50</v>
      </c>
      <c r="V239" s="46"/>
      <c r="W239" s="236">
        <f>V239*K239</f>
        <v>0</v>
      </c>
      <c r="X239" s="236">
        <v>0</v>
      </c>
      <c r="Y239" s="236">
        <f>X239*K239</f>
        <v>0</v>
      </c>
      <c r="Z239" s="236">
        <v>0</v>
      </c>
      <c r="AA239" s="237">
        <f>Z239*K239</f>
        <v>0</v>
      </c>
      <c r="AR239" s="21" t="s">
        <v>290</v>
      </c>
      <c r="AT239" s="21" t="s">
        <v>231</v>
      </c>
      <c r="AU239" s="21" t="s">
        <v>93</v>
      </c>
      <c r="AY239" s="21" t="s">
        <v>230</v>
      </c>
      <c r="BE239" s="152">
        <f>IF(U239="základní",N239,0)</f>
        <v>0</v>
      </c>
      <c r="BF239" s="152">
        <f>IF(U239="snížená",N239,0)</f>
        <v>0</v>
      </c>
      <c r="BG239" s="152">
        <f>IF(U239="zákl. přenesená",N239,0)</f>
        <v>0</v>
      </c>
      <c r="BH239" s="152">
        <f>IF(U239="sníž. přenesená",N239,0)</f>
        <v>0</v>
      </c>
      <c r="BI239" s="152">
        <f>IF(U239="nulová",N239,0)</f>
        <v>0</v>
      </c>
      <c r="BJ239" s="21" t="s">
        <v>102</v>
      </c>
      <c r="BK239" s="152">
        <f>ROUND(L239*K239,1)</f>
        <v>0</v>
      </c>
      <c r="BL239" s="21" t="s">
        <v>290</v>
      </c>
      <c r="BM239" s="21" t="s">
        <v>552</v>
      </c>
    </row>
    <row r="240" s="1" customFormat="1" ht="25.5" customHeight="1">
      <c r="B240" s="45"/>
      <c r="C240" s="227" t="s">
        <v>553</v>
      </c>
      <c r="D240" s="227" t="s">
        <v>231</v>
      </c>
      <c r="E240" s="228" t="s">
        <v>554</v>
      </c>
      <c r="F240" s="229" t="s">
        <v>555</v>
      </c>
      <c r="G240" s="229"/>
      <c r="H240" s="229"/>
      <c r="I240" s="229"/>
      <c r="J240" s="230" t="s">
        <v>330</v>
      </c>
      <c r="K240" s="231">
        <v>399</v>
      </c>
      <c r="L240" s="232">
        <v>0</v>
      </c>
      <c r="M240" s="233"/>
      <c r="N240" s="234">
        <f>ROUND(L240*K240,1)</f>
        <v>0</v>
      </c>
      <c r="O240" s="234"/>
      <c r="P240" s="234"/>
      <c r="Q240" s="234"/>
      <c r="R240" s="47"/>
      <c r="T240" s="235" t="s">
        <v>22</v>
      </c>
      <c r="U240" s="55" t="s">
        <v>50</v>
      </c>
      <c r="V240" s="46"/>
      <c r="W240" s="236">
        <f>V240*K240</f>
        <v>0</v>
      </c>
      <c r="X240" s="236">
        <v>0</v>
      </c>
      <c r="Y240" s="236">
        <f>X240*K240</f>
        <v>0</v>
      </c>
      <c r="Z240" s="236">
        <v>0</v>
      </c>
      <c r="AA240" s="237">
        <f>Z240*K240</f>
        <v>0</v>
      </c>
      <c r="AR240" s="21" t="s">
        <v>290</v>
      </c>
      <c r="AT240" s="21" t="s">
        <v>231</v>
      </c>
      <c r="AU240" s="21" t="s">
        <v>93</v>
      </c>
      <c r="AY240" s="21" t="s">
        <v>230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102</v>
      </c>
      <c r="BK240" s="152">
        <f>ROUND(L240*K240,1)</f>
        <v>0</v>
      </c>
      <c r="BL240" s="21" t="s">
        <v>290</v>
      </c>
      <c r="BM240" s="21" t="s">
        <v>556</v>
      </c>
    </row>
    <row r="241" s="1" customFormat="1" ht="25.5" customHeight="1">
      <c r="B241" s="45"/>
      <c r="C241" s="227" t="s">
        <v>557</v>
      </c>
      <c r="D241" s="227" t="s">
        <v>231</v>
      </c>
      <c r="E241" s="228" t="s">
        <v>558</v>
      </c>
      <c r="F241" s="229" t="s">
        <v>559</v>
      </c>
      <c r="G241" s="229"/>
      <c r="H241" s="229"/>
      <c r="I241" s="229"/>
      <c r="J241" s="230" t="s">
        <v>330</v>
      </c>
      <c r="K241" s="231">
        <v>399</v>
      </c>
      <c r="L241" s="232">
        <v>0</v>
      </c>
      <c r="M241" s="233"/>
      <c r="N241" s="234">
        <f>ROUND(L241*K241,1)</f>
        <v>0</v>
      </c>
      <c r="O241" s="234"/>
      <c r="P241" s="234"/>
      <c r="Q241" s="234"/>
      <c r="R241" s="47"/>
      <c r="T241" s="235" t="s">
        <v>22</v>
      </c>
      <c r="U241" s="55" t="s">
        <v>50</v>
      </c>
      <c r="V241" s="46"/>
      <c r="W241" s="236">
        <f>V241*K241</f>
        <v>0</v>
      </c>
      <c r="X241" s="236">
        <v>0</v>
      </c>
      <c r="Y241" s="236">
        <f>X241*K241</f>
        <v>0</v>
      </c>
      <c r="Z241" s="236">
        <v>0</v>
      </c>
      <c r="AA241" s="237">
        <f>Z241*K241</f>
        <v>0</v>
      </c>
      <c r="AR241" s="21" t="s">
        <v>290</v>
      </c>
      <c r="AT241" s="21" t="s">
        <v>231</v>
      </c>
      <c r="AU241" s="21" t="s">
        <v>93</v>
      </c>
      <c r="AY241" s="21" t="s">
        <v>230</v>
      </c>
      <c r="BE241" s="152">
        <f>IF(U241="základní",N241,0)</f>
        <v>0</v>
      </c>
      <c r="BF241" s="152">
        <f>IF(U241="snížená",N241,0)</f>
        <v>0</v>
      </c>
      <c r="BG241" s="152">
        <f>IF(U241="zákl. přenesená",N241,0)</f>
        <v>0</v>
      </c>
      <c r="BH241" s="152">
        <f>IF(U241="sníž. přenesená",N241,0)</f>
        <v>0</v>
      </c>
      <c r="BI241" s="152">
        <f>IF(U241="nulová",N241,0)</f>
        <v>0</v>
      </c>
      <c r="BJ241" s="21" t="s">
        <v>102</v>
      </c>
      <c r="BK241" s="152">
        <f>ROUND(L241*K241,1)</f>
        <v>0</v>
      </c>
      <c r="BL241" s="21" t="s">
        <v>290</v>
      </c>
      <c r="BM241" s="21" t="s">
        <v>560</v>
      </c>
    </row>
    <row r="242" s="1" customFormat="1" ht="16.5" customHeight="1">
      <c r="B242" s="45"/>
      <c r="C242" s="240" t="s">
        <v>561</v>
      </c>
      <c r="D242" s="240" t="s">
        <v>337</v>
      </c>
      <c r="E242" s="241" t="s">
        <v>562</v>
      </c>
      <c r="F242" s="242" t="s">
        <v>563</v>
      </c>
      <c r="G242" s="242"/>
      <c r="H242" s="242"/>
      <c r="I242" s="242"/>
      <c r="J242" s="243" t="s">
        <v>242</v>
      </c>
      <c r="K242" s="244">
        <v>8.6180000000000003</v>
      </c>
      <c r="L242" s="245">
        <v>0</v>
      </c>
      <c r="M242" s="246"/>
      <c r="N242" s="247">
        <f>ROUND(L242*K242,1)</f>
        <v>0</v>
      </c>
      <c r="O242" s="234"/>
      <c r="P242" s="234"/>
      <c r="Q242" s="234"/>
      <c r="R242" s="47"/>
      <c r="T242" s="235" t="s">
        <v>22</v>
      </c>
      <c r="U242" s="55" t="s">
        <v>50</v>
      </c>
      <c r="V242" s="46"/>
      <c r="W242" s="236">
        <f>V242*K242</f>
        <v>0</v>
      </c>
      <c r="X242" s="236">
        <v>0.55000000000000004</v>
      </c>
      <c r="Y242" s="236">
        <f>X242*K242</f>
        <v>4.7399000000000004</v>
      </c>
      <c r="Z242" s="236">
        <v>0</v>
      </c>
      <c r="AA242" s="237">
        <f>Z242*K242</f>
        <v>0</v>
      </c>
      <c r="AR242" s="21" t="s">
        <v>357</v>
      </c>
      <c r="AT242" s="21" t="s">
        <v>337</v>
      </c>
      <c r="AU242" s="21" t="s">
        <v>93</v>
      </c>
      <c r="AY242" s="21" t="s">
        <v>230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102</v>
      </c>
      <c r="BK242" s="152">
        <f>ROUND(L242*K242,1)</f>
        <v>0</v>
      </c>
      <c r="BL242" s="21" t="s">
        <v>290</v>
      </c>
      <c r="BM242" s="21" t="s">
        <v>564</v>
      </c>
    </row>
    <row r="243" s="1" customFormat="1" ht="25.5" customHeight="1">
      <c r="B243" s="45"/>
      <c r="C243" s="227" t="s">
        <v>565</v>
      </c>
      <c r="D243" s="227" t="s">
        <v>231</v>
      </c>
      <c r="E243" s="228" t="s">
        <v>566</v>
      </c>
      <c r="F243" s="229" t="s">
        <v>567</v>
      </c>
      <c r="G243" s="229"/>
      <c r="H243" s="229"/>
      <c r="I243" s="229"/>
      <c r="J243" s="230" t="s">
        <v>242</v>
      </c>
      <c r="K243" s="231">
        <v>10.696999999999999</v>
      </c>
      <c r="L243" s="232">
        <v>0</v>
      </c>
      <c r="M243" s="233"/>
      <c r="N243" s="234">
        <f>ROUND(L243*K243,1)</f>
        <v>0</v>
      </c>
      <c r="O243" s="234"/>
      <c r="P243" s="234"/>
      <c r="Q243" s="234"/>
      <c r="R243" s="47"/>
      <c r="T243" s="235" t="s">
        <v>22</v>
      </c>
      <c r="U243" s="55" t="s">
        <v>50</v>
      </c>
      <c r="V243" s="46"/>
      <c r="W243" s="236">
        <f>V243*K243</f>
        <v>0</v>
      </c>
      <c r="X243" s="236">
        <v>0</v>
      </c>
      <c r="Y243" s="236">
        <f>X243*K243</f>
        <v>0</v>
      </c>
      <c r="Z243" s="236">
        <v>0</v>
      </c>
      <c r="AA243" s="237">
        <f>Z243*K243</f>
        <v>0</v>
      </c>
      <c r="AR243" s="21" t="s">
        <v>290</v>
      </c>
      <c r="AT243" s="21" t="s">
        <v>231</v>
      </c>
      <c r="AU243" s="21" t="s">
        <v>93</v>
      </c>
      <c r="AY243" s="21" t="s">
        <v>230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102</v>
      </c>
      <c r="BK243" s="152">
        <f>ROUND(L243*K243,1)</f>
        <v>0</v>
      </c>
      <c r="BL243" s="21" t="s">
        <v>290</v>
      </c>
      <c r="BM243" s="21" t="s">
        <v>568</v>
      </c>
    </row>
    <row r="244" s="1" customFormat="1" ht="38.25" customHeight="1">
      <c r="B244" s="45"/>
      <c r="C244" s="227" t="s">
        <v>569</v>
      </c>
      <c r="D244" s="227" t="s">
        <v>231</v>
      </c>
      <c r="E244" s="228" t="s">
        <v>570</v>
      </c>
      <c r="F244" s="229" t="s">
        <v>571</v>
      </c>
      <c r="G244" s="229"/>
      <c r="H244" s="229"/>
      <c r="I244" s="229"/>
      <c r="J244" s="230" t="s">
        <v>242</v>
      </c>
      <c r="K244" s="231">
        <v>12.499000000000001</v>
      </c>
      <c r="L244" s="232">
        <v>0</v>
      </c>
      <c r="M244" s="233"/>
      <c r="N244" s="234">
        <f>ROUND(L244*K244,1)</f>
        <v>0</v>
      </c>
      <c r="O244" s="234"/>
      <c r="P244" s="234"/>
      <c r="Q244" s="234"/>
      <c r="R244" s="47"/>
      <c r="T244" s="235" t="s">
        <v>22</v>
      </c>
      <c r="U244" s="55" t="s">
        <v>50</v>
      </c>
      <c r="V244" s="46"/>
      <c r="W244" s="236">
        <f>V244*K244</f>
        <v>0</v>
      </c>
      <c r="X244" s="236">
        <v>0.00189</v>
      </c>
      <c r="Y244" s="236">
        <f>X244*K244</f>
        <v>0.023623109999999999</v>
      </c>
      <c r="Z244" s="236">
        <v>0</v>
      </c>
      <c r="AA244" s="237">
        <f>Z244*K244</f>
        <v>0</v>
      </c>
      <c r="AR244" s="21" t="s">
        <v>290</v>
      </c>
      <c r="AT244" s="21" t="s">
        <v>231</v>
      </c>
      <c r="AU244" s="21" t="s">
        <v>93</v>
      </c>
      <c r="AY244" s="21" t="s">
        <v>230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102</v>
      </c>
      <c r="BK244" s="152">
        <f>ROUND(L244*K244,1)</f>
        <v>0</v>
      </c>
      <c r="BL244" s="21" t="s">
        <v>290</v>
      </c>
      <c r="BM244" s="21" t="s">
        <v>572</v>
      </c>
    </row>
    <row r="245" s="1" customFormat="1" ht="25.5" customHeight="1">
      <c r="B245" s="45"/>
      <c r="C245" s="227" t="s">
        <v>573</v>
      </c>
      <c r="D245" s="227" t="s">
        <v>231</v>
      </c>
      <c r="E245" s="228" t="s">
        <v>574</v>
      </c>
      <c r="F245" s="229" t="s">
        <v>575</v>
      </c>
      <c r="G245" s="229"/>
      <c r="H245" s="229"/>
      <c r="I245" s="229"/>
      <c r="J245" s="230" t="s">
        <v>330</v>
      </c>
      <c r="K245" s="231">
        <v>2806.1999999999998</v>
      </c>
      <c r="L245" s="232">
        <v>0</v>
      </c>
      <c r="M245" s="233"/>
      <c r="N245" s="234">
        <f>ROUND(L245*K245,1)</f>
        <v>0</v>
      </c>
      <c r="O245" s="234"/>
      <c r="P245" s="234"/>
      <c r="Q245" s="234"/>
      <c r="R245" s="47"/>
      <c r="T245" s="235" t="s">
        <v>22</v>
      </c>
      <c r="U245" s="55" t="s">
        <v>50</v>
      </c>
      <c r="V245" s="46"/>
      <c r="W245" s="236">
        <f>V245*K245</f>
        <v>0</v>
      </c>
      <c r="X245" s="236">
        <v>0</v>
      </c>
      <c r="Y245" s="236">
        <f>X245*K245</f>
        <v>0</v>
      </c>
      <c r="Z245" s="236">
        <v>0.014</v>
      </c>
      <c r="AA245" s="237">
        <f>Z245*K245</f>
        <v>39.2868</v>
      </c>
      <c r="AR245" s="21" t="s">
        <v>290</v>
      </c>
      <c r="AT245" s="21" t="s">
        <v>231</v>
      </c>
      <c r="AU245" s="21" t="s">
        <v>93</v>
      </c>
      <c r="AY245" s="21" t="s">
        <v>230</v>
      </c>
      <c r="BE245" s="152">
        <f>IF(U245="základní",N245,0)</f>
        <v>0</v>
      </c>
      <c r="BF245" s="152">
        <f>IF(U245="snížená",N245,0)</f>
        <v>0</v>
      </c>
      <c r="BG245" s="152">
        <f>IF(U245="zákl. přenesená",N245,0)</f>
        <v>0</v>
      </c>
      <c r="BH245" s="152">
        <f>IF(U245="sníž. přenesená",N245,0)</f>
        <v>0</v>
      </c>
      <c r="BI245" s="152">
        <f>IF(U245="nulová",N245,0)</f>
        <v>0</v>
      </c>
      <c r="BJ245" s="21" t="s">
        <v>102</v>
      </c>
      <c r="BK245" s="152">
        <f>ROUND(L245*K245,1)</f>
        <v>0</v>
      </c>
      <c r="BL245" s="21" t="s">
        <v>290</v>
      </c>
      <c r="BM245" s="21" t="s">
        <v>576</v>
      </c>
    </row>
    <row r="246" s="1" customFormat="1" ht="38.25" customHeight="1">
      <c r="B246" s="45"/>
      <c r="C246" s="227" t="s">
        <v>577</v>
      </c>
      <c r="D246" s="227" t="s">
        <v>231</v>
      </c>
      <c r="E246" s="228" t="s">
        <v>578</v>
      </c>
      <c r="F246" s="229" t="s">
        <v>579</v>
      </c>
      <c r="G246" s="229"/>
      <c r="H246" s="229"/>
      <c r="I246" s="229"/>
      <c r="J246" s="230" t="s">
        <v>305</v>
      </c>
      <c r="K246" s="231">
        <v>39.286999999999999</v>
      </c>
      <c r="L246" s="232">
        <v>0</v>
      </c>
      <c r="M246" s="233"/>
      <c r="N246" s="234">
        <f>ROUND(L246*K246,1)</f>
        <v>0</v>
      </c>
      <c r="O246" s="234"/>
      <c r="P246" s="234"/>
      <c r="Q246" s="234"/>
      <c r="R246" s="47"/>
      <c r="T246" s="235" t="s">
        <v>22</v>
      </c>
      <c r="U246" s="55" t="s">
        <v>50</v>
      </c>
      <c r="V246" s="46"/>
      <c r="W246" s="236">
        <f>V246*K246</f>
        <v>0</v>
      </c>
      <c r="X246" s="236">
        <v>0</v>
      </c>
      <c r="Y246" s="236">
        <f>X246*K246</f>
        <v>0</v>
      </c>
      <c r="Z246" s="236">
        <v>0</v>
      </c>
      <c r="AA246" s="237">
        <f>Z246*K246</f>
        <v>0</v>
      </c>
      <c r="AR246" s="21" t="s">
        <v>290</v>
      </c>
      <c r="AT246" s="21" t="s">
        <v>231</v>
      </c>
      <c r="AU246" s="21" t="s">
        <v>93</v>
      </c>
      <c r="AY246" s="21" t="s">
        <v>230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102</v>
      </c>
      <c r="BK246" s="152">
        <f>ROUND(L246*K246,1)</f>
        <v>0</v>
      </c>
      <c r="BL246" s="21" t="s">
        <v>290</v>
      </c>
      <c r="BM246" s="21" t="s">
        <v>580</v>
      </c>
    </row>
    <row r="247" s="1" customFormat="1" ht="38.25" customHeight="1">
      <c r="B247" s="45"/>
      <c r="C247" s="227" t="s">
        <v>581</v>
      </c>
      <c r="D247" s="227" t="s">
        <v>231</v>
      </c>
      <c r="E247" s="228" t="s">
        <v>517</v>
      </c>
      <c r="F247" s="229" t="s">
        <v>518</v>
      </c>
      <c r="G247" s="229"/>
      <c r="H247" s="229"/>
      <c r="I247" s="229"/>
      <c r="J247" s="230" t="s">
        <v>305</v>
      </c>
      <c r="K247" s="231">
        <v>39.286999999999999</v>
      </c>
      <c r="L247" s="232">
        <v>0</v>
      </c>
      <c r="M247" s="233"/>
      <c r="N247" s="234">
        <f>ROUND(L247*K247,1)</f>
        <v>0</v>
      </c>
      <c r="O247" s="234"/>
      <c r="P247" s="234"/>
      <c r="Q247" s="234"/>
      <c r="R247" s="47"/>
      <c r="T247" s="235" t="s">
        <v>22</v>
      </c>
      <c r="U247" s="55" t="s">
        <v>50</v>
      </c>
      <c r="V247" s="46"/>
      <c r="W247" s="236">
        <f>V247*K247</f>
        <v>0</v>
      </c>
      <c r="X247" s="236">
        <v>0</v>
      </c>
      <c r="Y247" s="236">
        <f>X247*K247</f>
        <v>0</v>
      </c>
      <c r="Z247" s="236">
        <v>0</v>
      </c>
      <c r="AA247" s="237">
        <f>Z247*K247</f>
        <v>0</v>
      </c>
      <c r="AR247" s="21" t="s">
        <v>290</v>
      </c>
      <c r="AT247" s="21" t="s">
        <v>231</v>
      </c>
      <c r="AU247" s="21" t="s">
        <v>93</v>
      </c>
      <c r="AY247" s="21" t="s">
        <v>230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102</v>
      </c>
      <c r="BK247" s="152">
        <f>ROUND(L247*K247,1)</f>
        <v>0</v>
      </c>
      <c r="BL247" s="21" t="s">
        <v>290</v>
      </c>
      <c r="BM247" s="21" t="s">
        <v>582</v>
      </c>
    </row>
    <row r="248" s="1" customFormat="1" ht="25.5" customHeight="1">
      <c r="B248" s="45"/>
      <c r="C248" s="227" t="s">
        <v>583</v>
      </c>
      <c r="D248" s="227" t="s">
        <v>231</v>
      </c>
      <c r="E248" s="228" t="s">
        <v>584</v>
      </c>
      <c r="F248" s="229" t="s">
        <v>585</v>
      </c>
      <c r="G248" s="229"/>
      <c r="H248" s="229"/>
      <c r="I248" s="229"/>
      <c r="J248" s="230" t="s">
        <v>305</v>
      </c>
      <c r="K248" s="231">
        <v>785.74000000000001</v>
      </c>
      <c r="L248" s="232">
        <v>0</v>
      </c>
      <c r="M248" s="233"/>
      <c r="N248" s="234">
        <f>ROUND(L248*K248,1)</f>
        <v>0</v>
      </c>
      <c r="O248" s="234"/>
      <c r="P248" s="234"/>
      <c r="Q248" s="234"/>
      <c r="R248" s="47"/>
      <c r="T248" s="235" t="s">
        <v>22</v>
      </c>
      <c r="U248" s="55" t="s">
        <v>50</v>
      </c>
      <c r="V248" s="46"/>
      <c r="W248" s="236">
        <f>V248*K248</f>
        <v>0</v>
      </c>
      <c r="X248" s="236">
        <v>0</v>
      </c>
      <c r="Y248" s="236">
        <f>X248*K248</f>
        <v>0</v>
      </c>
      <c r="Z248" s="236">
        <v>0</v>
      </c>
      <c r="AA248" s="237">
        <f>Z248*K248</f>
        <v>0</v>
      </c>
      <c r="AR248" s="21" t="s">
        <v>290</v>
      </c>
      <c r="AT248" s="21" t="s">
        <v>231</v>
      </c>
      <c r="AU248" s="21" t="s">
        <v>93</v>
      </c>
      <c r="AY248" s="21" t="s">
        <v>230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102</v>
      </c>
      <c r="BK248" s="152">
        <f>ROUND(L248*K248,1)</f>
        <v>0</v>
      </c>
      <c r="BL248" s="21" t="s">
        <v>290</v>
      </c>
      <c r="BM248" s="21" t="s">
        <v>586</v>
      </c>
    </row>
    <row r="249" s="1" customFormat="1" ht="38.25" customHeight="1">
      <c r="B249" s="45"/>
      <c r="C249" s="227" t="s">
        <v>587</v>
      </c>
      <c r="D249" s="227" t="s">
        <v>231</v>
      </c>
      <c r="E249" s="228" t="s">
        <v>588</v>
      </c>
      <c r="F249" s="229" t="s">
        <v>589</v>
      </c>
      <c r="G249" s="229"/>
      <c r="H249" s="229"/>
      <c r="I249" s="229"/>
      <c r="J249" s="230" t="s">
        <v>305</v>
      </c>
      <c r="K249" s="231">
        <v>39.286999999999999</v>
      </c>
      <c r="L249" s="232">
        <v>0</v>
      </c>
      <c r="M249" s="233"/>
      <c r="N249" s="234">
        <f>ROUND(L249*K249,1)</f>
        <v>0</v>
      </c>
      <c r="O249" s="234"/>
      <c r="P249" s="234"/>
      <c r="Q249" s="234"/>
      <c r="R249" s="47"/>
      <c r="T249" s="235" t="s">
        <v>22</v>
      </c>
      <c r="U249" s="55" t="s">
        <v>50</v>
      </c>
      <c r="V249" s="46"/>
      <c r="W249" s="236">
        <f>V249*K249</f>
        <v>0</v>
      </c>
      <c r="X249" s="236">
        <v>0</v>
      </c>
      <c r="Y249" s="236">
        <f>X249*K249</f>
        <v>0</v>
      </c>
      <c r="Z249" s="236">
        <v>0</v>
      </c>
      <c r="AA249" s="237">
        <f>Z249*K249</f>
        <v>0</v>
      </c>
      <c r="AR249" s="21" t="s">
        <v>290</v>
      </c>
      <c r="AT249" s="21" t="s">
        <v>231</v>
      </c>
      <c r="AU249" s="21" t="s">
        <v>93</v>
      </c>
      <c r="AY249" s="21" t="s">
        <v>230</v>
      </c>
      <c r="BE249" s="152">
        <f>IF(U249="základní",N249,0)</f>
        <v>0</v>
      </c>
      <c r="BF249" s="152">
        <f>IF(U249="snížená",N249,0)</f>
        <v>0</v>
      </c>
      <c r="BG249" s="152">
        <f>IF(U249="zákl. přenesená",N249,0)</f>
        <v>0</v>
      </c>
      <c r="BH249" s="152">
        <f>IF(U249="sníž. přenesená",N249,0)</f>
        <v>0</v>
      </c>
      <c r="BI249" s="152">
        <f>IF(U249="nulová",N249,0)</f>
        <v>0</v>
      </c>
      <c r="BJ249" s="21" t="s">
        <v>102</v>
      </c>
      <c r="BK249" s="152">
        <f>ROUND(L249*K249,1)</f>
        <v>0</v>
      </c>
      <c r="BL249" s="21" t="s">
        <v>290</v>
      </c>
      <c r="BM249" s="21" t="s">
        <v>590</v>
      </c>
    </row>
    <row r="250" s="1" customFormat="1" ht="38.25" customHeight="1">
      <c r="B250" s="45"/>
      <c r="C250" s="227" t="s">
        <v>591</v>
      </c>
      <c r="D250" s="227" t="s">
        <v>231</v>
      </c>
      <c r="E250" s="228" t="s">
        <v>592</v>
      </c>
      <c r="F250" s="229" t="s">
        <v>593</v>
      </c>
      <c r="G250" s="229"/>
      <c r="H250" s="229"/>
      <c r="I250" s="229"/>
      <c r="J250" s="230" t="s">
        <v>330</v>
      </c>
      <c r="K250" s="231">
        <v>140</v>
      </c>
      <c r="L250" s="232">
        <v>0</v>
      </c>
      <c r="M250" s="233"/>
      <c r="N250" s="234">
        <f>ROUND(L250*K250,1)</f>
        <v>0</v>
      </c>
      <c r="O250" s="234"/>
      <c r="P250" s="234"/>
      <c r="Q250" s="234"/>
      <c r="R250" s="47"/>
      <c r="T250" s="235" t="s">
        <v>22</v>
      </c>
      <c r="U250" s="55" t="s">
        <v>50</v>
      </c>
      <c r="V250" s="46"/>
      <c r="W250" s="236">
        <f>V250*K250</f>
        <v>0</v>
      </c>
      <c r="X250" s="236">
        <v>0</v>
      </c>
      <c r="Y250" s="236">
        <f>X250*K250</f>
        <v>0</v>
      </c>
      <c r="Z250" s="236">
        <v>0</v>
      </c>
      <c r="AA250" s="237">
        <f>Z250*K250</f>
        <v>0</v>
      </c>
      <c r="AR250" s="21" t="s">
        <v>290</v>
      </c>
      <c r="AT250" s="21" t="s">
        <v>231</v>
      </c>
      <c r="AU250" s="21" t="s">
        <v>93</v>
      </c>
      <c r="AY250" s="21" t="s">
        <v>230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102</v>
      </c>
      <c r="BK250" s="152">
        <f>ROUND(L250*K250,1)</f>
        <v>0</v>
      </c>
      <c r="BL250" s="21" t="s">
        <v>290</v>
      </c>
      <c r="BM250" s="21" t="s">
        <v>594</v>
      </c>
    </row>
    <row r="251" s="1" customFormat="1" ht="16.5" customHeight="1">
      <c r="B251" s="45"/>
      <c r="C251" s="240" t="s">
        <v>595</v>
      </c>
      <c r="D251" s="240" t="s">
        <v>337</v>
      </c>
      <c r="E251" s="241" t="s">
        <v>596</v>
      </c>
      <c r="F251" s="242" t="s">
        <v>597</v>
      </c>
      <c r="G251" s="242"/>
      <c r="H251" s="242"/>
      <c r="I251" s="242"/>
      <c r="J251" s="243" t="s">
        <v>242</v>
      </c>
      <c r="K251" s="244">
        <v>3.8809999999999998</v>
      </c>
      <c r="L251" s="245">
        <v>0</v>
      </c>
      <c r="M251" s="246"/>
      <c r="N251" s="247">
        <f>ROUND(L251*K251,1)</f>
        <v>0</v>
      </c>
      <c r="O251" s="234"/>
      <c r="P251" s="234"/>
      <c r="Q251" s="234"/>
      <c r="R251" s="47"/>
      <c r="T251" s="235" t="s">
        <v>22</v>
      </c>
      <c r="U251" s="55" t="s">
        <v>50</v>
      </c>
      <c r="V251" s="46"/>
      <c r="W251" s="236">
        <f>V251*K251</f>
        <v>0</v>
      </c>
      <c r="X251" s="236">
        <v>0.55000000000000004</v>
      </c>
      <c r="Y251" s="236">
        <f>X251*K251</f>
        <v>2.1345499999999999</v>
      </c>
      <c r="Z251" s="236">
        <v>0</v>
      </c>
      <c r="AA251" s="237">
        <f>Z251*K251</f>
        <v>0</v>
      </c>
      <c r="AR251" s="21" t="s">
        <v>357</v>
      </c>
      <c r="AT251" s="21" t="s">
        <v>337</v>
      </c>
      <c r="AU251" s="21" t="s">
        <v>93</v>
      </c>
      <c r="AY251" s="21" t="s">
        <v>230</v>
      </c>
      <c r="BE251" s="152">
        <f>IF(U251="základní",N251,0)</f>
        <v>0</v>
      </c>
      <c r="BF251" s="152">
        <f>IF(U251="snížená",N251,0)</f>
        <v>0</v>
      </c>
      <c r="BG251" s="152">
        <f>IF(U251="zákl. přenesená",N251,0)</f>
        <v>0</v>
      </c>
      <c r="BH251" s="152">
        <f>IF(U251="sníž. přenesená",N251,0)</f>
        <v>0</v>
      </c>
      <c r="BI251" s="152">
        <f>IF(U251="nulová",N251,0)</f>
        <v>0</v>
      </c>
      <c r="BJ251" s="21" t="s">
        <v>102</v>
      </c>
      <c r="BK251" s="152">
        <f>ROUND(L251*K251,1)</f>
        <v>0</v>
      </c>
      <c r="BL251" s="21" t="s">
        <v>290</v>
      </c>
      <c r="BM251" s="21" t="s">
        <v>598</v>
      </c>
    </row>
    <row r="252" s="1" customFormat="1" ht="25.5" customHeight="1">
      <c r="B252" s="45"/>
      <c r="C252" s="227" t="s">
        <v>599</v>
      </c>
      <c r="D252" s="227" t="s">
        <v>231</v>
      </c>
      <c r="E252" s="228" t="s">
        <v>600</v>
      </c>
      <c r="F252" s="229" t="s">
        <v>601</v>
      </c>
      <c r="G252" s="229"/>
      <c r="H252" s="229"/>
      <c r="I252" s="229"/>
      <c r="J252" s="230" t="s">
        <v>242</v>
      </c>
      <c r="K252" s="231">
        <v>3.8809999999999998</v>
      </c>
      <c r="L252" s="232">
        <v>0</v>
      </c>
      <c r="M252" s="233"/>
      <c r="N252" s="234">
        <f>ROUND(L252*K252,1)</f>
        <v>0</v>
      </c>
      <c r="O252" s="234"/>
      <c r="P252" s="234"/>
      <c r="Q252" s="234"/>
      <c r="R252" s="47"/>
      <c r="T252" s="235" t="s">
        <v>22</v>
      </c>
      <c r="U252" s="55" t="s">
        <v>50</v>
      </c>
      <c r="V252" s="46"/>
      <c r="W252" s="236">
        <f>V252*K252</f>
        <v>0</v>
      </c>
      <c r="X252" s="236">
        <v>0.023369999999999998</v>
      </c>
      <c r="Y252" s="236">
        <f>X252*K252</f>
        <v>0.09069896999999999</v>
      </c>
      <c r="Z252" s="236">
        <v>0</v>
      </c>
      <c r="AA252" s="237">
        <f>Z252*K252</f>
        <v>0</v>
      </c>
      <c r="AR252" s="21" t="s">
        <v>290</v>
      </c>
      <c r="AT252" s="21" t="s">
        <v>231</v>
      </c>
      <c r="AU252" s="21" t="s">
        <v>93</v>
      </c>
      <c r="AY252" s="21" t="s">
        <v>230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102</v>
      </c>
      <c r="BK252" s="152">
        <f>ROUND(L252*K252,1)</f>
        <v>0</v>
      </c>
      <c r="BL252" s="21" t="s">
        <v>290</v>
      </c>
      <c r="BM252" s="21" t="s">
        <v>602</v>
      </c>
    </row>
    <row r="253" s="1" customFormat="1" ht="16.5" customHeight="1">
      <c r="B253" s="45"/>
      <c r="C253" s="227" t="s">
        <v>603</v>
      </c>
      <c r="D253" s="227" t="s">
        <v>231</v>
      </c>
      <c r="E253" s="228" t="s">
        <v>604</v>
      </c>
      <c r="F253" s="229" t="s">
        <v>605</v>
      </c>
      <c r="G253" s="229"/>
      <c r="H253" s="229"/>
      <c r="I253" s="229"/>
      <c r="J253" s="230" t="s">
        <v>330</v>
      </c>
      <c r="K253" s="231">
        <v>6.5999999999999996</v>
      </c>
      <c r="L253" s="232">
        <v>0</v>
      </c>
      <c r="M253" s="233"/>
      <c r="N253" s="234">
        <f>ROUND(L253*K253,1)</f>
        <v>0</v>
      </c>
      <c r="O253" s="234"/>
      <c r="P253" s="234"/>
      <c r="Q253" s="234"/>
      <c r="R253" s="47"/>
      <c r="T253" s="235" t="s">
        <v>22</v>
      </c>
      <c r="U253" s="55" t="s">
        <v>50</v>
      </c>
      <c r="V253" s="46"/>
      <c r="W253" s="236">
        <f>V253*K253</f>
        <v>0</v>
      </c>
      <c r="X253" s="236">
        <v>0</v>
      </c>
      <c r="Y253" s="236">
        <f>X253*K253</f>
        <v>0</v>
      </c>
      <c r="Z253" s="236">
        <v>0</v>
      </c>
      <c r="AA253" s="237">
        <f>Z253*K253</f>
        <v>0</v>
      </c>
      <c r="AR253" s="21" t="s">
        <v>290</v>
      </c>
      <c r="AT253" s="21" t="s">
        <v>231</v>
      </c>
      <c r="AU253" s="21" t="s">
        <v>93</v>
      </c>
      <c r="AY253" s="21" t="s">
        <v>230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102</v>
      </c>
      <c r="BK253" s="152">
        <f>ROUND(L253*K253,1)</f>
        <v>0</v>
      </c>
      <c r="BL253" s="21" t="s">
        <v>290</v>
      </c>
      <c r="BM253" s="21" t="s">
        <v>606</v>
      </c>
    </row>
    <row r="254" s="1" customFormat="1" ht="25.5" customHeight="1">
      <c r="B254" s="45"/>
      <c r="C254" s="227" t="s">
        <v>607</v>
      </c>
      <c r="D254" s="227" t="s">
        <v>231</v>
      </c>
      <c r="E254" s="228" t="s">
        <v>608</v>
      </c>
      <c r="F254" s="229" t="s">
        <v>609</v>
      </c>
      <c r="G254" s="229"/>
      <c r="H254" s="229"/>
      <c r="I254" s="229"/>
      <c r="J254" s="230" t="s">
        <v>305</v>
      </c>
      <c r="K254" s="231">
        <v>6.9889999999999999</v>
      </c>
      <c r="L254" s="232">
        <v>0</v>
      </c>
      <c r="M254" s="233"/>
      <c r="N254" s="234">
        <f>ROUND(L254*K254,1)</f>
        <v>0</v>
      </c>
      <c r="O254" s="234"/>
      <c r="P254" s="234"/>
      <c r="Q254" s="234"/>
      <c r="R254" s="47"/>
      <c r="T254" s="235" t="s">
        <v>22</v>
      </c>
      <c r="U254" s="55" t="s">
        <v>50</v>
      </c>
      <c r="V254" s="46"/>
      <c r="W254" s="236">
        <f>V254*K254</f>
        <v>0</v>
      </c>
      <c r="X254" s="236">
        <v>0</v>
      </c>
      <c r="Y254" s="236">
        <f>X254*K254</f>
        <v>0</v>
      </c>
      <c r="Z254" s="236">
        <v>0</v>
      </c>
      <c r="AA254" s="237">
        <f>Z254*K254</f>
        <v>0</v>
      </c>
      <c r="AR254" s="21" t="s">
        <v>290</v>
      </c>
      <c r="AT254" s="21" t="s">
        <v>231</v>
      </c>
      <c r="AU254" s="21" t="s">
        <v>93</v>
      </c>
      <c r="AY254" s="21" t="s">
        <v>230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102</v>
      </c>
      <c r="BK254" s="152">
        <f>ROUND(L254*K254,1)</f>
        <v>0</v>
      </c>
      <c r="BL254" s="21" t="s">
        <v>290</v>
      </c>
      <c r="BM254" s="21" t="s">
        <v>610</v>
      </c>
    </row>
    <row r="255" s="10" customFormat="1" ht="29.88" customHeight="1">
      <c r="B255" s="213"/>
      <c r="C255" s="214"/>
      <c r="D255" s="224" t="s">
        <v>194</v>
      </c>
      <c r="E255" s="224"/>
      <c r="F255" s="224"/>
      <c r="G255" s="224"/>
      <c r="H255" s="224"/>
      <c r="I255" s="224"/>
      <c r="J255" s="224"/>
      <c r="K255" s="224"/>
      <c r="L255" s="224"/>
      <c r="M255" s="224"/>
      <c r="N255" s="238">
        <f>BK255</f>
        <v>0</v>
      </c>
      <c r="O255" s="239"/>
      <c r="P255" s="239"/>
      <c r="Q255" s="239"/>
      <c r="R255" s="217"/>
      <c r="T255" s="218"/>
      <c r="U255" s="214"/>
      <c r="V255" s="214"/>
      <c r="W255" s="219">
        <f>SUM(W256:W263)</f>
        <v>0</v>
      </c>
      <c r="X255" s="214"/>
      <c r="Y255" s="219">
        <f>SUM(Y256:Y263)</f>
        <v>0.60824800000000001</v>
      </c>
      <c r="Z255" s="214"/>
      <c r="AA255" s="220">
        <f>SUM(AA256:AA263)</f>
        <v>0.50583999999999996</v>
      </c>
      <c r="AR255" s="221" t="s">
        <v>93</v>
      </c>
      <c r="AT255" s="222" t="s">
        <v>81</v>
      </c>
      <c r="AU255" s="222" t="s">
        <v>89</v>
      </c>
      <c r="AY255" s="221" t="s">
        <v>230</v>
      </c>
      <c r="BK255" s="223">
        <f>SUM(BK256:BK263)</f>
        <v>0</v>
      </c>
    </row>
    <row r="256" s="1" customFormat="1" ht="16.5" customHeight="1">
      <c r="B256" s="45"/>
      <c r="C256" s="227" t="s">
        <v>611</v>
      </c>
      <c r="D256" s="227" t="s">
        <v>231</v>
      </c>
      <c r="E256" s="228" t="s">
        <v>612</v>
      </c>
      <c r="F256" s="229" t="s">
        <v>613</v>
      </c>
      <c r="G256" s="229"/>
      <c r="H256" s="229"/>
      <c r="I256" s="229"/>
      <c r="J256" s="230" t="s">
        <v>330</v>
      </c>
      <c r="K256" s="231">
        <v>140</v>
      </c>
      <c r="L256" s="232">
        <v>0</v>
      </c>
      <c r="M256" s="233"/>
      <c r="N256" s="234">
        <f>ROUND(L256*K256,1)</f>
        <v>0</v>
      </c>
      <c r="O256" s="234"/>
      <c r="P256" s="234"/>
      <c r="Q256" s="234"/>
      <c r="R256" s="47"/>
      <c r="T256" s="235" t="s">
        <v>22</v>
      </c>
      <c r="U256" s="55" t="s">
        <v>50</v>
      </c>
      <c r="V256" s="46"/>
      <c r="W256" s="236">
        <f>V256*K256</f>
        <v>0</v>
      </c>
      <c r="X256" s="236">
        <v>0</v>
      </c>
      <c r="Y256" s="236">
        <f>X256*K256</f>
        <v>0</v>
      </c>
      <c r="Z256" s="236">
        <v>0.0025999999999999999</v>
      </c>
      <c r="AA256" s="237">
        <f>Z256*K256</f>
        <v>0.36399999999999999</v>
      </c>
      <c r="AR256" s="21" t="s">
        <v>290</v>
      </c>
      <c r="AT256" s="21" t="s">
        <v>231</v>
      </c>
      <c r="AU256" s="21" t="s">
        <v>93</v>
      </c>
      <c r="AY256" s="21" t="s">
        <v>230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102</v>
      </c>
      <c r="BK256" s="152">
        <f>ROUND(L256*K256,1)</f>
        <v>0</v>
      </c>
      <c r="BL256" s="21" t="s">
        <v>290</v>
      </c>
      <c r="BM256" s="21" t="s">
        <v>614</v>
      </c>
    </row>
    <row r="257" s="1" customFormat="1" ht="16.5" customHeight="1">
      <c r="B257" s="45"/>
      <c r="C257" s="227" t="s">
        <v>615</v>
      </c>
      <c r="D257" s="227" t="s">
        <v>231</v>
      </c>
      <c r="E257" s="228" t="s">
        <v>616</v>
      </c>
      <c r="F257" s="229" t="s">
        <v>617</v>
      </c>
      <c r="G257" s="229"/>
      <c r="H257" s="229"/>
      <c r="I257" s="229"/>
      <c r="J257" s="230" t="s">
        <v>330</v>
      </c>
      <c r="K257" s="231">
        <v>36</v>
      </c>
      <c r="L257" s="232">
        <v>0</v>
      </c>
      <c r="M257" s="233"/>
      <c r="N257" s="234">
        <f>ROUND(L257*K257,1)</f>
        <v>0</v>
      </c>
      <c r="O257" s="234"/>
      <c r="P257" s="234"/>
      <c r="Q257" s="234"/>
      <c r="R257" s="47"/>
      <c r="T257" s="235" t="s">
        <v>22</v>
      </c>
      <c r="U257" s="55" t="s">
        <v>50</v>
      </c>
      <c r="V257" s="46"/>
      <c r="W257" s="236">
        <f>V257*K257</f>
        <v>0</v>
      </c>
      <c r="X257" s="236">
        <v>0</v>
      </c>
      <c r="Y257" s="236">
        <f>X257*K257</f>
        <v>0</v>
      </c>
      <c r="Z257" s="236">
        <v>0.0039399999999999999</v>
      </c>
      <c r="AA257" s="237">
        <f>Z257*K257</f>
        <v>0.14183999999999999</v>
      </c>
      <c r="AR257" s="21" t="s">
        <v>290</v>
      </c>
      <c r="AT257" s="21" t="s">
        <v>231</v>
      </c>
      <c r="AU257" s="21" t="s">
        <v>93</v>
      </c>
      <c r="AY257" s="21" t="s">
        <v>230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102</v>
      </c>
      <c r="BK257" s="152">
        <f>ROUND(L257*K257,1)</f>
        <v>0</v>
      </c>
      <c r="BL257" s="21" t="s">
        <v>290</v>
      </c>
      <c r="BM257" s="21" t="s">
        <v>618</v>
      </c>
    </row>
    <row r="258" s="1" customFormat="1" ht="25.5" customHeight="1">
      <c r="B258" s="45"/>
      <c r="C258" s="227" t="s">
        <v>619</v>
      </c>
      <c r="D258" s="227" t="s">
        <v>231</v>
      </c>
      <c r="E258" s="228" t="s">
        <v>620</v>
      </c>
      <c r="F258" s="229" t="s">
        <v>621</v>
      </c>
      <c r="G258" s="229"/>
      <c r="H258" s="229"/>
      <c r="I258" s="229"/>
      <c r="J258" s="230" t="s">
        <v>330</v>
      </c>
      <c r="K258" s="231">
        <v>7</v>
      </c>
      <c r="L258" s="232">
        <v>0</v>
      </c>
      <c r="M258" s="233"/>
      <c r="N258" s="234">
        <f>ROUND(L258*K258,1)</f>
        <v>0</v>
      </c>
      <c r="O258" s="234"/>
      <c r="P258" s="234"/>
      <c r="Q258" s="234"/>
      <c r="R258" s="47"/>
      <c r="T258" s="235" t="s">
        <v>22</v>
      </c>
      <c r="U258" s="55" t="s">
        <v>50</v>
      </c>
      <c r="V258" s="46"/>
      <c r="W258" s="236">
        <f>V258*K258</f>
        <v>0</v>
      </c>
      <c r="X258" s="236">
        <v>0.0058500000000000002</v>
      </c>
      <c r="Y258" s="236">
        <f>X258*K258</f>
        <v>0.04095</v>
      </c>
      <c r="Z258" s="236">
        <v>0</v>
      </c>
      <c r="AA258" s="237">
        <f>Z258*K258</f>
        <v>0</v>
      </c>
      <c r="AR258" s="21" t="s">
        <v>290</v>
      </c>
      <c r="AT258" s="21" t="s">
        <v>231</v>
      </c>
      <c r="AU258" s="21" t="s">
        <v>93</v>
      </c>
      <c r="AY258" s="21" t="s">
        <v>230</v>
      </c>
      <c r="BE258" s="152">
        <f>IF(U258="základní",N258,0)</f>
        <v>0</v>
      </c>
      <c r="BF258" s="152">
        <f>IF(U258="snížená",N258,0)</f>
        <v>0</v>
      </c>
      <c r="BG258" s="152">
        <f>IF(U258="zákl. přenesená",N258,0)</f>
        <v>0</v>
      </c>
      <c r="BH258" s="152">
        <f>IF(U258="sníž. přenesená",N258,0)</f>
        <v>0</v>
      </c>
      <c r="BI258" s="152">
        <f>IF(U258="nulová",N258,0)</f>
        <v>0</v>
      </c>
      <c r="BJ258" s="21" t="s">
        <v>102</v>
      </c>
      <c r="BK258" s="152">
        <f>ROUND(L258*K258,1)</f>
        <v>0</v>
      </c>
      <c r="BL258" s="21" t="s">
        <v>290</v>
      </c>
      <c r="BM258" s="21" t="s">
        <v>622</v>
      </c>
    </row>
    <row r="259" s="1" customFormat="1" ht="25.5" customHeight="1">
      <c r="B259" s="45"/>
      <c r="C259" s="227" t="s">
        <v>623</v>
      </c>
      <c r="D259" s="227" t="s">
        <v>231</v>
      </c>
      <c r="E259" s="228" t="s">
        <v>624</v>
      </c>
      <c r="F259" s="229" t="s">
        <v>625</v>
      </c>
      <c r="G259" s="229"/>
      <c r="H259" s="229"/>
      <c r="I259" s="229"/>
      <c r="J259" s="230" t="s">
        <v>330</v>
      </c>
      <c r="K259" s="231">
        <v>50</v>
      </c>
      <c r="L259" s="232">
        <v>0</v>
      </c>
      <c r="M259" s="233"/>
      <c r="N259" s="234">
        <f>ROUND(L259*K259,1)</f>
        <v>0</v>
      </c>
      <c r="O259" s="234"/>
      <c r="P259" s="234"/>
      <c r="Q259" s="234"/>
      <c r="R259" s="47"/>
      <c r="T259" s="235" t="s">
        <v>22</v>
      </c>
      <c r="U259" s="55" t="s">
        <v>50</v>
      </c>
      <c r="V259" s="46"/>
      <c r="W259" s="236">
        <f>V259*K259</f>
        <v>0</v>
      </c>
      <c r="X259" s="236">
        <v>0.0028700000000000002</v>
      </c>
      <c r="Y259" s="236">
        <f>X259*K259</f>
        <v>0.14350000000000002</v>
      </c>
      <c r="Z259" s="236">
        <v>0</v>
      </c>
      <c r="AA259" s="237">
        <f>Z259*K259</f>
        <v>0</v>
      </c>
      <c r="AR259" s="21" t="s">
        <v>290</v>
      </c>
      <c r="AT259" s="21" t="s">
        <v>231</v>
      </c>
      <c r="AU259" s="21" t="s">
        <v>93</v>
      </c>
      <c r="AY259" s="21" t="s">
        <v>230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102</v>
      </c>
      <c r="BK259" s="152">
        <f>ROUND(L259*K259,1)</f>
        <v>0</v>
      </c>
      <c r="BL259" s="21" t="s">
        <v>290</v>
      </c>
      <c r="BM259" s="21" t="s">
        <v>626</v>
      </c>
    </row>
    <row r="260" s="1" customFormat="1" ht="38.25" customHeight="1">
      <c r="B260" s="45"/>
      <c r="C260" s="227" t="s">
        <v>504</v>
      </c>
      <c r="D260" s="227" t="s">
        <v>231</v>
      </c>
      <c r="E260" s="228" t="s">
        <v>627</v>
      </c>
      <c r="F260" s="229" t="s">
        <v>628</v>
      </c>
      <c r="G260" s="229"/>
      <c r="H260" s="229"/>
      <c r="I260" s="229"/>
      <c r="J260" s="230" t="s">
        <v>330</v>
      </c>
      <c r="K260" s="231">
        <v>19.100000000000001</v>
      </c>
      <c r="L260" s="232">
        <v>0</v>
      </c>
      <c r="M260" s="233"/>
      <c r="N260" s="234">
        <f>ROUND(L260*K260,1)</f>
        <v>0</v>
      </c>
      <c r="O260" s="234"/>
      <c r="P260" s="234"/>
      <c r="Q260" s="234"/>
      <c r="R260" s="47"/>
      <c r="T260" s="235" t="s">
        <v>22</v>
      </c>
      <c r="U260" s="55" t="s">
        <v>50</v>
      </c>
      <c r="V260" s="46"/>
      <c r="W260" s="236">
        <f>V260*K260</f>
        <v>0</v>
      </c>
      <c r="X260" s="236">
        <v>0.0028900000000000002</v>
      </c>
      <c r="Y260" s="236">
        <f>X260*K260</f>
        <v>0.055199000000000005</v>
      </c>
      <c r="Z260" s="236">
        <v>0</v>
      </c>
      <c r="AA260" s="237">
        <f>Z260*K260</f>
        <v>0</v>
      </c>
      <c r="AR260" s="21" t="s">
        <v>290</v>
      </c>
      <c r="AT260" s="21" t="s">
        <v>231</v>
      </c>
      <c r="AU260" s="21" t="s">
        <v>93</v>
      </c>
      <c r="AY260" s="21" t="s">
        <v>230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102</v>
      </c>
      <c r="BK260" s="152">
        <f>ROUND(L260*K260,1)</f>
        <v>0</v>
      </c>
      <c r="BL260" s="21" t="s">
        <v>290</v>
      </c>
      <c r="BM260" s="21" t="s">
        <v>629</v>
      </c>
    </row>
    <row r="261" s="1" customFormat="1" ht="25.5" customHeight="1">
      <c r="B261" s="45"/>
      <c r="C261" s="227" t="s">
        <v>630</v>
      </c>
      <c r="D261" s="227" t="s">
        <v>231</v>
      </c>
      <c r="E261" s="228" t="s">
        <v>631</v>
      </c>
      <c r="F261" s="229" t="s">
        <v>632</v>
      </c>
      <c r="G261" s="229"/>
      <c r="H261" s="229"/>
      <c r="I261" s="229"/>
      <c r="J261" s="230" t="s">
        <v>330</v>
      </c>
      <c r="K261" s="231">
        <v>127.09999999999999</v>
      </c>
      <c r="L261" s="232">
        <v>0</v>
      </c>
      <c r="M261" s="233"/>
      <c r="N261" s="234">
        <f>ROUND(L261*K261,1)</f>
        <v>0</v>
      </c>
      <c r="O261" s="234"/>
      <c r="P261" s="234"/>
      <c r="Q261" s="234"/>
      <c r="R261" s="47"/>
      <c r="T261" s="235" t="s">
        <v>22</v>
      </c>
      <c r="U261" s="55" t="s">
        <v>50</v>
      </c>
      <c r="V261" s="46"/>
      <c r="W261" s="236">
        <f>V261*K261</f>
        <v>0</v>
      </c>
      <c r="X261" s="236">
        <v>0.0020899999999999998</v>
      </c>
      <c r="Y261" s="236">
        <f>X261*K261</f>
        <v>0.26563899999999996</v>
      </c>
      <c r="Z261" s="236">
        <v>0</v>
      </c>
      <c r="AA261" s="237">
        <f>Z261*K261</f>
        <v>0</v>
      </c>
      <c r="AR261" s="21" t="s">
        <v>290</v>
      </c>
      <c r="AT261" s="21" t="s">
        <v>231</v>
      </c>
      <c r="AU261" s="21" t="s">
        <v>93</v>
      </c>
      <c r="AY261" s="21" t="s">
        <v>230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102</v>
      </c>
      <c r="BK261" s="152">
        <f>ROUND(L261*K261,1)</f>
        <v>0</v>
      </c>
      <c r="BL261" s="21" t="s">
        <v>290</v>
      </c>
      <c r="BM261" s="21" t="s">
        <v>633</v>
      </c>
    </row>
    <row r="262" s="1" customFormat="1" ht="38.25" customHeight="1">
      <c r="B262" s="45"/>
      <c r="C262" s="227" t="s">
        <v>634</v>
      </c>
      <c r="D262" s="227" t="s">
        <v>231</v>
      </c>
      <c r="E262" s="228" t="s">
        <v>635</v>
      </c>
      <c r="F262" s="229" t="s">
        <v>636</v>
      </c>
      <c r="G262" s="229"/>
      <c r="H262" s="229"/>
      <c r="I262" s="229"/>
      <c r="J262" s="230" t="s">
        <v>330</v>
      </c>
      <c r="K262" s="231">
        <v>36</v>
      </c>
      <c r="L262" s="232">
        <v>0</v>
      </c>
      <c r="M262" s="233"/>
      <c r="N262" s="234">
        <f>ROUND(L262*K262,1)</f>
        <v>0</v>
      </c>
      <c r="O262" s="234"/>
      <c r="P262" s="234"/>
      <c r="Q262" s="234"/>
      <c r="R262" s="47"/>
      <c r="T262" s="235" t="s">
        <v>22</v>
      </c>
      <c r="U262" s="55" t="s">
        <v>50</v>
      </c>
      <c r="V262" s="46"/>
      <c r="W262" s="236">
        <f>V262*K262</f>
        <v>0</v>
      </c>
      <c r="X262" s="236">
        <v>0.0028600000000000001</v>
      </c>
      <c r="Y262" s="236">
        <f>X262*K262</f>
        <v>0.10296000000000001</v>
      </c>
      <c r="Z262" s="236">
        <v>0</v>
      </c>
      <c r="AA262" s="237">
        <f>Z262*K262</f>
        <v>0</v>
      </c>
      <c r="AR262" s="21" t="s">
        <v>290</v>
      </c>
      <c r="AT262" s="21" t="s">
        <v>231</v>
      </c>
      <c r="AU262" s="21" t="s">
        <v>93</v>
      </c>
      <c r="AY262" s="21" t="s">
        <v>230</v>
      </c>
      <c r="BE262" s="152">
        <f>IF(U262="základní",N262,0)</f>
        <v>0</v>
      </c>
      <c r="BF262" s="152">
        <f>IF(U262="snížená",N262,0)</f>
        <v>0</v>
      </c>
      <c r="BG262" s="152">
        <f>IF(U262="zákl. přenesená",N262,0)</f>
        <v>0</v>
      </c>
      <c r="BH262" s="152">
        <f>IF(U262="sníž. přenesená",N262,0)</f>
        <v>0</v>
      </c>
      <c r="BI262" s="152">
        <f>IF(U262="nulová",N262,0)</f>
        <v>0</v>
      </c>
      <c r="BJ262" s="21" t="s">
        <v>102</v>
      </c>
      <c r="BK262" s="152">
        <f>ROUND(L262*K262,1)</f>
        <v>0</v>
      </c>
      <c r="BL262" s="21" t="s">
        <v>290</v>
      </c>
      <c r="BM262" s="21" t="s">
        <v>637</v>
      </c>
    </row>
    <row r="263" s="1" customFormat="1" ht="25.5" customHeight="1">
      <c r="B263" s="45"/>
      <c r="C263" s="227" t="s">
        <v>638</v>
      </c>
      <c r="D263" s="227" t="s">
        <v>231</v>
      </c>
      <c r="E263" s="228" t="s">
        <v>639</v>
      </c>
      <c r="F263" s="229" t="s">
        <v>640</v>
      </c>
      <c r="G263" s="229"/>
      <c r="H263" s="229"/>
      <c r="I263" s="229"/>
      <c r="J263" s="230" t="s">
        <v>305</v>
      </c>
      <c r="K263" s="231">
        <v>0.60799999999999998</v>
      </c>
      <c r="L263" s="232">
        <v>0</v>
      </c>
      <c r="M263" s="233"/>
      <c r="N263" s="234">
        <f>ROUND(L263*K263,1)</f>
        <v>0</v>
      </c>
      <c r="O263" s="234"/>
      <c r="P263" s="234"/>
      <c r="Q263" s="234"/>
      <c r="R263" s="47"/>
      <c r="T263" s="235" t="s">
        <v>22</v>
      </c>
      <c r="U263" s="55" t="s">
        <v>50</v>
      </c>
      <c r="V263" s="46"/>
      <c r="W263" s="236">
        <f>V263*K263</f>
        <v>0</v>
      </c>
      <c r="X263" s="236">
        <v>0</v>
      </c>
      <c r="Y263" s="236">
        <f>X263*K263</f>
        <v>0</v>
      </c>
      <c r="Z263" s="236">
        <v>0</v>
      </c>
      <c r="AA263" s="237">
        <f>Z263*K263</f>
        <v>0</v>
      </c>
      <c r="AR263" s="21" t="s">
        <v>290</v>
      </c>
      <c r="AT263" s="21" t="s">
        <v>231</v>
      </c>
      <c r="AU263" s="21" t="s">
        <v>93</v>
      </c>
      <c r="AY263" s="21" t="s">
        <v>230</v>
      </c>
      <c r="BE263" s="152">
        <f>IF(U263="základní",N263,0)</f>
        <v>0</v>
      </c>
      <c r="BF263" s="152">
        <f>IF(U263="snížená",N263,0)</f>
        <v>0</v>
      </c>
      <c r="BG263" s="152">
        <f>IF(U263="zákl. přenesená",N263,0)</f>
        <v>0</v>
      </c>
      <c r="BH263" s="152">
        <f>IF(U263="sníž. přenesená",N263,0)</f>
        <v>0</v>
      </c>
      <c r="BI263" s="152">
        <f>IF(U263="nulová",N263,0)</f>
        <v>0</v>
      </c>
      <c r="BJ263" s="21" t="s">
        <v>102</v>
      </c>
      <c r="BK263" s="152">
        <f>ROUND(L263*K263,1)</f>
        <v>0</v>
      </c>
      <c r="BL263" s="21" t="s">
        <v>290</v>
      </c>
      <c r="BM263" s="21" t="s">
        <v>641</v>
      </c>
    </row>
    <row r="264" s="10" customFormat="1" ht="29.88" customHeight="1">
      <c r="B264" s="213"/>
      <c r="C264" s="214"/>
      <c r="D264" s="224" t="s">
        <v>195</v>
      </c>
      <c r="E264" s="224"/>
      <c r="F264" s="224"/>
      <c r="G264" s="224"/>
      <c r="H264" s="224"/>
      <c r="I264" s="224"/>
      <c r="J264" s="224"/>
      <c r="K264" s="224"/>
      <c r="L264" s="224"/>
      <c r="M264" s="224"/>
      <c r="N264" s="238">
        <f>BK264</f>
        <v>0</v>
      </c>
      <c r="O264" s="239"/>
      <c r="P264" s="239"/>
      <c r="Q264" s="239"/>
      <c r="R264" s="217"/>
      <c r="T264" s="218"/>
      <c r="U264" s="214"/>
      <c r="V264" s="214"/>
      <c r="W264" s="219">
        <f>SUM(W265:W280)</f>
        <v>0</v>
      </c>
      <c r="X264" s="214"/>
      <c r="Y264" s="219">
        <f>SUM(Y265:Y280)</f>
        <v>27.966555</v>
      </c>
      <c r="Z264" s="214"/>
      <c r="AA264" s="220">
        <f>SUM(AA265:AA280)</f>
        <v>41.921599999999998</v>
      </c>
      <c r="AR264" s="221" t="s">
        <v>93</v>
      </c>
      <c r="AT264" s="222" t="s">
        <v>81</v>
      </c>
      <c r="AU264" s="222" t="s">
        <v>89</v>
      </c>
      <c r="AY264" s="221" t="s">
        <v>230</v>
      </c>
      <c r="BK264" s="223">
        <f>SUM(BK265:BK280)</f>
        <v>0</v>
      </c>
    </row>
    <row r="265" s="1" customFormat="1" ht="38.25" customHeight="1">
      <c r="B265" s="45"/>
      <c r="C265" s="227" t="s">
        <v>642</v>
      </c>
      <c r="D265" s="227" t="s">
        <v>231</v>
      </c>
      <c r="E265" s="228" t="s">
        <v>643</v>
      </c>
      <c r="F265" s="229" t="s">
        <v>644</v>
      </c>
      <c r="G265" s="229"/>
      <c r="H265" s="229"/>
      <c r="I265" s="229"/>
      <c r="J265" s="230" t="s">
        <v>288</v>
      </c>
      <c r="K265" s="231">
        <v>1595.8</v>
      </c>
      <c r="L265" s="232">
        <v>0</v>
      </c>
      <c r="M265" s="233"/>
      <c r="N265" s="234">
        <f>ROUND(L265*K265,1)</f>
        <v>0</v>
      </c>
      <c r="O265" s="234"/>
      <c r="P265" s="234"/>
      <c r="Q265" s="234"/>
      <c r="R265" s="47"/>
      <c r="T265" s="235" t="s">
        <v>22</v>
      </c>
      <c r="U265" s="55" t="s">
        <v>50</v>
      </c>
      <c r="V265" s="46"/>
      <c r="W265" s="236">
        <f>V265*K265</f>
        <v>0</v>
      </c>
      <c r="X265" s="236">
        <v>0</v>
      </c>
      <c r="Y265" s="236">
        <f>X265*K265</f>
        <v>0</v>
      </c>
      <c r="Z265" s="236">
        <v>0</v>
      </c>
      <c r="AA265" s="237">
        <f>Z265*K265</f>
        <v>0</v>
      </c>
      <c r="AR265" s="21" t="s">
        <v>102</v>
      </c>
      <c r="AT265" s="21" t="s">
        <v>231</v>
      </c>
      <c r="AU265" s="21" t="s">
        <v>93</v>
      </c>
      <c r="AY265" s="21" t="s">
        <v>230</v>
      </c>
      <c r="BE265" s="152">
        <f>IF(U265="základní",N265,0)</f>
        <v>0</v>
      </c>
      <c r="BF265" s="152">
        <f>IF(U265="snížená",N265,0)</f>
        <v>0</v>
      </c>
      <c r="BG265" s="152">
        <f>IF(U265="zákl. přenesená",N265,0)</f>
        <v>0</v>
      </c>
      <c r="BH265" s="152">
        <f>IF(U265="sníž. přenesená",N265,0)</f>
        <v>0</v>
      </c>
      <c r="BI265" s="152">
        <f>IF(U265="nulová",N265,0)</f>
        <v>0</v>
      </c>
      <c r="BJ265" s="21" t="s">
        <v>102</v>
      </c>
      <c r="BK265" s="152">
        <f>ROUND(L265*K265,1)</f>
        <v>0</v>
      </c>
      <c r="BL265" s="21" t="s">
        <v>102</v>
      </c>
      <c r="BM265" s="21" t="s">
        <v>645</v>
      </c>
    </row>
    <row r="266" s="1" customFormat="1" ht="16.5" customHeight="1">
      <c r="B266" s="45"/>
      <c r="C266" s="240" t="s">
        <v>646</v>
      </c>
      <c r="D266" s="240" t="s">
        <v>337</v>
      </c>
      <c r="E266" s="241" t="s">
        <v>647</v>
      </c>
      <c r="F266" s="242" t="s">
        <v>648</v>
      </c>
      <c r="G266" s="242"/>
      <c r="H266" s="242"/>
      <c r="I266" s="242"/>
      <c r="J266" s="243" t="s">
        <v>288</v>
      </c>
      <c r="K266" s="244">
        <v>1809.6369999999999</v>
      </c>
      <c r="L266" s="245">
        <v>0</v>
      </c>
      <c r="M266" s="246"/>
      <c r="N266" s="247">
        <f>ROUND(L266*K266,1)</f>
        <v>0</v>
      </c>
      <c r="O266" s="234"/>
      <c r="P266" s="234"/>
      <c r="Q266" s="234"/>
      <c r="R266" s="47"/>
      <c r="T266" s="235" t="s">
        <v>22</v>
      </c>
      <c r="U266" s="55" t="s">
        <v>50</v>
      </c>
      <c r="V266" s="46"/>
      <c r="W266" s="236">
        <f>V266*K266</f>
        <v>0</v>
      </c>
      <c r="X266" s="236">
        <v>0.014999999999999999</v>
      </c>
      <c r="Y266" s="236">
        <f>X266*K266</f>
        <v>27.144554999999997</v>
      </c>
      <c r="Z266" s="236">
        <v>0</v>
      </c>
      <c r="AA266" s="237">
        <f>Z266*K266</f>
        <v>0</v>
      </c>
      <c r="AR266" s="21" t="s">
        <v>357</v>
      </c>
      <c r="AT266" s="21" t="s">
        <v>337</v>
      </c>
      <c r="AU266" s="21" t="s">
        <v>93</v>
      </c>
      <c r="AY266" s="21" t="s">
        <v>230</v>
      </c>
      <c r="BE266" s="152">
        <f>IF(U266="základní",N266,0)</f>
        <v>0</v>
      </c>
      <c r="BF266" s="152">
        <f>IF(U266="snížená",N266,0)</f>
        <v>0</v>
      </c>
      <c r="BG266" s="152">
        <f>IF(U266="zákl. přenesená",N266,0)</f>
        <v>0</v>
      </c>
      <c r="BH266" s="152">
        <f>IF(U266="sníž. přenesená",N266,0)</f>
        <v>0</v>
      </c>
      <c r="BI266" s="152">
        <f>IF(U266="nulová",N266,0)</f>
        <v>0</v>
      </c>
      <c r="BJ266" s="21" t="s">
        <v>102</v>
      </c>
      <c r="BK266" s="152">
        <f>ROUND(L266*K266,1)</f>
        <v>0</v>
      </c>
      <c r="BL266" s="21" t="s">
        <v>290</v>
      </c>
      <c r="BM266" s="21" t="s">
        <v>649</v>
      </c>
    </row>
    <row r="267" s="1" customFormat="1" ht="38.25" customHeight="1">
      <c r="B267" s="45"/>
      <c r="C267" s="227" t="s">
        <v>650</v>
      </c>
      <c r="D267" s="227" t="s">
        <v>231</v>
      </c>
      <c r="E267" s="228" t="s">
        <v>651</v>
      </c>
      <c r="F267" s="229" t="s">
        <v>652</v>
      </c>
      <c r="G267" s="229"/>
      <c r="H267" s="229"/>
      <c r="I267" s="229"/>
      <c r="J267" s="230" t="s">
        <v>330</v>
      </c>
      <c r="K267" s="231">
        <v>134</v>
      </c>
      <c r="L267" s="232">
        <v>0</v>
      </c>
      <c r="M267" s="233"/>
      <c r="N267" s="234">
        <f>ROUND(L267*K267,1)</f>
        <v>0</v>
      </c>
      <c r="O267" s="234"/>
      <c r="P267" s="234"/>
      <c r="Q267" s="234"/>
      <c r="R267" s="47"/>
      <c r="T267" s="235" t="s">
        <v>22</v>
      </c>
      <c r="U267" s="55" t="s">
        <v>50</v>
      </c>
      <c r="V267" s="46"/>
      <c r="W267" s="236">
        <f>V267*K267</f>
        <v>0</v>
      </c>
      <c r="X267" s="236">
        <v>0.0030000000000000001</v>
      </c>
      <c r="Y267" s="236">
        <f>X267*K267</f>
        <v>0.40200000000000002</v>
      </c>
      <c r="Z267" s="236">
        <v>0</v>
      </c>
      <c r="AA267" s="237">
        <f>Z267*K267</f>
        <v>0</v>
      </c>
      <c r="AR267" s="21" t="s">
        <v>102</v>
      </c>
      <c r="AT267" s="21" t="s">
        <v>231</v>
      </c>
      <c r="AU267" s="21" t="s">
        <v>93</v>
      </c>
      <c r="AY267" s="21" t="s">
        <v>230</v>
      </c>
      <c r="BE267" s="152">
        <f>IF(U267="základní",N267,0)</f>
        <v>0</v>
      </c>
      <c r="BF267" s="152">
        <f>IF(U267="snížená",N267,0)</f>
        <v>0</v>
      </c>
      <c r="BG267" s="152">
        <f>IF(U267="zákl. přenesená",N267,0)</f>
        <v>0</v>
      </c>
      <c r="BH267" s="152">
        <f>IF(U267="sníž. přenesená",N267,0)</f>
        <v>0</v>
      </c>
      <c r="BI267" s="152">
        <f>IF(U267="nulová",N267,0)</f>
        <v>0</v>
      </c>
      <c r="BJ267" s="21" t="s">
        <v>102</v>
      </c>
      <c r="BK267" s="152">
        <f>ROUND(L267*K267,1)</f>
        <v>0</v>
      </c>
      <c r="BL267" s="21" t="s">
        <v>102</v>
      </c>
      <c r="BM267" s="21" t="s">
        <v>653</v>
      </c>
    </row>
    <row r="268" s="1" customFormat="1" ht="38.25" customHeight="1">
      <c r="B268" s="45"/>
      <c r="C268" s="227" t="s">
        <v>654</v>
      </c>
      <c r="D268" s="227" t="s">
        <v>231</v>
      </c>
      <c r="E268" s="228" t="s">
        <v>655</v>
      </c>
      <c r="F268" s="229" t="s">
        <v>656</v>
      </c>
      <c r="G268" s="229"/>
      <c r="H268" s="229"/>
      <c r="I268" s="229"/>
      <c r="J268" s="230" t="s">
        <v>330</v>
      </c>
      <c r="K268" s="231">
        <v>140</v>
      </c>
      <c r="L268" s="232">
        <v>0</v>
      </c>
      <c r="M268" s="233"/>
      <c r="N268" s="234">
        <f>ROUND(L268*K268,1)</f>
        <v>0</v>
      </c>
      <c r="O268" s="234"/>
      <c r="P268" s="234"/>
      <c r="Q268" s="234"/>
      <c r="R268" s="47"/>
      <c r="T268" s="235" t="s">
        <v>22</v>
      </c>
      <c r="U268" s="55" t="s">
        <v>50</v>
      </c>
      <c r="V268" s="46"/>
      <c r="W268" s="236">
        <f>V268*K268</f>
        <v>0</v>
      </c>
      <c r="X268" s="236">
        <v>0.0030000000000000001</v>
      </c>
      <c r="Y268" s="236">
        <f>X268*K268</f>
        <v>0.41999999999999998</v>
      </c>
      <c r="Z268" s="236">
        <v>0</v>
      </c>
      <c r="AA268" s="237">
        <f>Z268*K268</f>
        <v>0</v>
      </c>
      <c r="AR268" s="21" t="s">
        <v>102</v>
      </c>
      <c r="AT268" s="21" t="s">
        <v>231</v>
      </c>
      <c r="AU268" s="21" t="s">
        <v>93</v>
      </c>
      <c r="AY268" s="21" t="s">
        <v>230</v>
      </c>
      <c r="BE268" s="152">
        <f>IF(U268="základní",N268,0)</f>
        <v>0</v>
      </c>
      <c r="BF268" s="152">
        <f>IF(U268="snížená",N268,0)</f>
        <v>0</v>
      </c>
      <c r="BG268" s="152">
        <f>IF(U268="zákl. přenesená",N268,0)</f>
        <v>0</v>
      </c>
      <c r="BH268" s="152">
        <f>IF(U268="sníž. přenesená",N268,0)</f>
        <v>0</v>
      </c>
      <c r="BI268" s="152">
        <f>IF(U268="nulová",N268,0)</f>
        <v>0</v>
      </c>
      <c r="BJ268" s="21" t="s">
        <v>102</v>
      </c>
      <c r="BK268" s="152">
        <f>ROUND(L268*K268,1)</f>
        <v>0</v>
      </c>
      <c r="BL268" s="21" t="s">
        <v>102</v>
      </c>
      <c r="BM268" s="21" t="s">
        <v>657</v>
      </c>
    </row>
    <row r="269" s="1" customFormat="1" ht="25.5" customHeight="1">
      <c r="B269" s="45"/>
      <c r="C269" s="227" t="s">
        <v>658</v>
      </c>
      <c r="D269" s="227" t="s">
        <v>231</v>
      </c>
      <c r="E269" s="228" t="s">
        <v>659</v>
      </c>
      <c r="F269" s="229" t="s">
        <v>660</v>
      </c>
      <c r="G269" s="229"/>
      <c r="H269" s="229"/>
      <c r="I269" s="229"/>
      <c r="J269" s="230" t="s">
        <v>330</v>
      </c>
      <c r="K269" s="231">
        <v>280</v>
      </c>
      <c r="L269" s="232">
        <v>0</v>
      </c>
      <c r="M269" s="233"/>
      <c r="N269" s="234">
        <f>ROUND(L269*K269,1)</f>
        <v>0</v>
      </c>
      <c r="O269" s="234"/>
      <c r="P269" s="234"/>
      <c r="Q269" s="234"/>
      <c r="R269" s="47"/>
      <c r="T269" s="235" t="s">
        <v>22</v>
      </c>
      <c r="U269" s="55" t="s">
        <v>50</v>
      </c>
      <c r="V269" s="46"/>
      <c r="W269" s="236">
        <f>V269*K269</f>
        <v>0</v>
      </c>
      <c r="X269" s="236">
        <v>0</v>
      </c>
      <c r="Y269" s="236">
        <f>X269*K269</f>
        <v>0</v>
      </c>
      <c r="Z269" s="236">
        <v>0</v>
      </c>
      <c r="AA269" s="237">
        <f>Z269*K269</f>
        <v>0</v>
      </c>
      <c r="AR269" s="21" t="s">
        <v>102</v>
      </c>
      <c r="AT269" s="21" t="s">
        <v>231</v>
      </c>
      <c r="AU269" s="21" t="s">
        <v>93</v>
      </c>
      <c r="AY269" s="21" t="s">
        <v>230</v>
      </c>
      <c r="BE269" s="152">
        <f>IF(U269="základní",N269,0)</f>
        <v>0</v>
      </c>
      <c r="BF269" s="152">
        <f>IF(U269="snížená",N269,0)</f>
        <v>0</v>
      </c>
      <c r="BG269" s="152">
        <f>IF(U269="zákl. přenesená",N269,0)</f>
        <v>0</v>
      </c>
      <c r="BH269" s="152">
        <f>IF(U269="sníž. přenesená",N269,0)</f>
        <v>0</v>
      </c>
      <c r="BI269" s="152">
        <f>IF(U269="nulová",N269,0)</f>
        <v>0</v>
      </c>
      <c r="BJ269" s="21" t="s">
        <v>102</v>
      </c>
      <c r="BK269" s="152">
        <f>ROUND(L269*K269,1)</f>
        <v>0</v>
      </c>
      <c r="BL269" s="21" t="s">
        <v>102</v>
      </c>
      <c r="BM269" s="21" t="s">
        <v>661</v>
      </c>
    </row>
    <row r="270" s="1" customFormat="1" ht="25.5" customHeight="1">
      <c r="B270" s="45"/>
      <c r="C270" s="227" t="s">
        <v>662</v>
      </c>
      <c r="D270" s="227" t="s">
        <v>231</v>
      </c>
      <c r="E270" s="228" t="s">
        <v>663</v>
      </c>
      <c r="F270" s="229" t="s">
        <v>664</v>
      </c>
      <c r="G270" s="229"/>
      <c r="H270" s="229"/>
      <c r="I270" s="229"/>
      <c r="J270" s="230" t="s">
        <v>288</v>
      </c>
      <c r="K270" s="231">
        <v>551.60000000000002</v>
      </c>
      <c r="L270" s="232">
        <v>0</v>
      </c>
      <c r="M270" s="233"/>
      <c r="N270" s="234">
        <f>ROUND(L270*K270,1)</f>
        <v>0</v>
      </c>
      <c r="O270" s="234"/>
      <c r="P270" s="234"/>
      <c r="Q270" s="234"/>
      <c r="R270" s="47"/>
      <c r="T270" s="235" t="s">
        <v>22</v>
      </c>
      <c r="U270" s="55" t="s">
        <v>50</v>
      </c>
      <c r="V270" s="46"/>
      <c r="W270" s="236">
        <f>V270*K270</f>
        <v>0</v>
      </c>
      <c r="X270" s="236">
        <v>0</v>
      </c>
      <c r="Y270" s="236">
        <f>X270*K270</f>
        <v>0</v>
      </c>
      <c r="Z270" s="236">
        <v>0.044499999999999998</v>
      </c>
      <c r="AA270" s="237">
        <f>Z270*K270</f>
        <v>24.546199999999999</v>
      </c>
      <c r="AR270" s="21" t="s">
        <v>290</v>
      </c>
      <c r="AT270" s="21" t="s">
        <v>231</v>
      </c>
      <c r="AU270" s="21" t="s">
        <v>93</v>
      </c>
      <c r="AY270" s="21" t="s">
        <v>230</v>
      </c>
      <c r="BE270" s="152">
        <f>IF(U270="základní",N270,0)</f>
        <v>0</v>
      </c>
      <c r="BF270" s="152">
        <f>IF(U270="snížená",N270,0)</f>
        <v>0</v>
      </c>
      <c r="BG270" s="152">
        <f>IF(U270="zákl. přenesená",N270,0)</f>
        <v>0</v>
      </c>
      <c r="BH270" s="152">
        <f>IF(U270="sníž. přenesená",N270,0)</f>
        <v>0</v>
      </c>
      <c r="BI270" s="152">
        <f>IF(U270="nulová",N270,0)</f>
        <v>0</v>
      </c>
      <c r="BJ270" s="21" t="s">
        <v>102</v>
      </c>
      <c r="BK270" s="152">
        <f>ROUND(L270*K270,1)</f>
        <v>0</v>
      </c>
      <c r="BL270" s="21" t="s">
        <v>290</v>
      </c>
      <c r="BM270" s="21" t="s">
        <v>665</v>
      </c>
    </row>
    <row r="271" s="1" customFormat="1" ht="25.5" customHeight="1">
      <c r="B271" s="45"/>
      <c r="C271" s="227" t="s">
        <v>666</v>
      </c>
      <c r="D271" s="227" t="s">
        <v>231</v>
      </c>
      <c r="E271" s="228" t="s">
        <v>667</v>
      </c>
      <c r="F271" s="229" t="s">
        <v>668</v>
      </c>
      <c r="G271" s="229"/>
      <c r="H271" s="229"/>
      <c r="I271" s="229"/>
      <c r="J271" s="230" t="s">
        <v>288</v>
      </c>
      <c r="K271" s="231">
        <v>551.60000000000002</v>
      </c>
      <c r="L271" s="232">
        <v>0</v>
      </c>
      <c r="M271" s="233"/>
      <c r="N271" s="234">
        <f>ROUND(L271*K271,1)</f>
        <v>0</v>
      </c>
      <c r="O271" s="234"/>
      <c r="P271" s="234"/>
      <c r="Q271" s="234"/>
      <c r="R271" s="47"/>
      <c r="T271" s="235" t="s">
        <v>22</v>
      </c>
      <c r="U271" s="55" t="s">
        <v>50</v>
      </c>
      <c r="V271" s="46"/>
      <c r="W271" s="236">
        <f>V271*K271</f>
        <v>0</v>
      </c>
      <c r="X271" s="236">
        <v>0</v>
      </c>
      <c r="Y271" s="236">
        <f>X271*K271</f>
        <v>0</v>
      </c>
      <c r="Z271" s="236">
        <v>0</v>
      </c>
      <c r="AA271" s="237">
        <f>Z271*K271</f>
        <v>0</v>
      </c>
      <c r="AR271" s="21" t="s">
        <v>290</v>
      </c>
      <c r="AT271" s="21" t="s">
        <v>231</v>
      </c>
      <c r="AU271" s="21" t="s">
        <v>93</v>
      </c>
      <c r="AY271" s="21" t="s">
        <v>230</v>
      </c>
      <c r="BE271" s="152">
        <f>IF(U271="základní",N271,0)</f>
        <v>0</v>
      </c>
      <c r="BF271" s="152">
        <f>IF(U271="snížená",N271,0)</f>
        <v>0</v>
      </c>
      <c r="BG271" s="152">
        <f>IF(U271="zákl. přenesená",N271,0)</f>
        <v>0</v>
      </c>
      <c r="BH271" s="152">
        <f>IF(U271="sníž. přenesená",N271,0)</f>
        <v>0</v>
      </c>
      <c r="BI271" s="152">
        <f>IF(U271="nulová",N271,0)</f>
        <v>0</v>
      </c>
      <c r="BJ271" s="21" t="s">
        <v>102</v>
      </c>
      <c r="BK271" s="152">
        <f>ROUND(L271*K271,1)</f>
        <v>0</v>
      </c>
      <c r="BL271" s="21" t="s">
        <v>290</v>
      </c>
      <c r="BM271" s="21" t="s">
        <v>669</v>
      </c>
    </row>
    <row r="272" s="1" customFormat="1" ht="25.5" customHeight="1">
      <c r="B272" s="45"/>
      <c r="C272" s="227" t="s">
        <v>670</v>
      </c>
      <c r="D272" s="227" t="s">
        <v>231</v>
      </c>
      <c r="E272" s="228" t="s">
        <v>671</v>
      </c>
      <c r="F272" s="229" t="s">
        <v>672</v>
      </c>
      <c r="G272" s="229"/>
      <c r="H272" s="229"/>
      <c r="I272" s="229"/>
      <c r="J272" s="230" t="s">
        <v>288</v>
      </c>
      <c r="K272" s="231">
        <v>827.39999999999998</v>
      </c>
      <c r="L272" s="232">
        <v>0</v>
      </c>
      <c r="M272" s="233"/>
      <c r="N272" s="234">
        <f>ROUND(L272*K272,1)</f>
        <v>0</v>
      </c>
      <c r="O272" s="234"/>
      <c r="P272" s="234"/>
      <c r="Q272" s="234"/>
      <c r="R272" s="47"/>
      <c r="T272" s="235" t="s">
        <v>22</v>
      </c>
      <c r="U272" s="55" t="s">
        <v>50</v>
      </c>
      <c r="V272" s="46"/>
      <c r="W272" s="236">
        <f>V272*K272</f>
        <v>0</v>
      </c>
      <c r="X272" s="236">
        <v>0</v>
      </c>
      <c r="Y272" s="236">
        <f>X272*K272</f>
        <v>0</v>
      </c>
      <c r="Z272" s="236">
        <v>0.021000000000000001</v>
      </c>
      <c r="AA272" s="237">
        <f>Z272*K272</f>
        <v>17.375399999999999</v>
      </c>
      <c r="AR272" s="21" t="s">
        <v>290</v>
      </c>
      <c r="AT272" s="21" t="s">
        <v>231</v>
      </c>
      <c r="AU272" s="21" t="s">
        <v>93</v>
      </c>
      <c r="AY272" s="21" t="s">
        <v>230</v>
      </c>
      <c r="BE272" s="152">
        <f>IF(U272="základní",N272,0)</f>
        <v>0</v>
      </c>
      <c r="BF272" s="152">
        <f>IF(U272="snížená",N272,0)</f>
        <v>0</v>
      </c>
      <c r="BG272" s="152">
        <f>IF(U272="zákl. přenesená",N272,0)</f>
        <v>0</v>
      </c>
      <c r="BH272" s="152">
        <f>IF(U272="sníž. přenesená",N272,0)</f>
        <v>0</v>
      </c>
      <c r="BI272" s="152">
        <f>IF(U272="nulová",N272,0)</f>
        <v>0</v>
      </c>
      <c r="BJ272" s="21" t="s">
        <v>102</v>
      </c>
      <c r="BK272" s="152">
        <f>ROUND(L272*K272,1)</f>
        <v>0</v>
      </c>
      <c r="BL272" s="21" t="s">
        <v>290</v>
      </c>
      <c r="BM272" s="21" t="s">
        <v>673</v>
      </c>
    </row>
    <row r="273" s="1" customFormat="1" ht="25.5" customHeight="1">
      <c r="B273" s="45"/>
      <c r="C273" s="227" t="s">
        <v>674</v>
      </c>
      <c r="D273" s="227" t="s">
        <v>231</v>
      </c>
      <c r="E273" s="228" t="s">
        <v>675</v>
      </c>
      <c r="F273" s="229" t="s">
        <v>676</v>
      </c>
      <c r="G273" s="229"/>
      <c r="H273" s="229"/>
      <c r="I273" s="229"/>
      <c r="J273" s="230" t="s">
        <v>288</v>
      </c>
      <c r="K273" s="231">
        <v>827.39999999999998</v>
      </c>
      <c r="L273" s="232">
        <v>0</v>
      </c>
      <c r="M273" s="233"/>
      <c r="N273" s="234">
        <f>ROUND(L273*K273,1)</f>
        <v>0</v>
      </c>
      <c r="O273" s="234"/>
      <c r="P273" s="234"/>
      <c r="Q273" s="234"/>
      <c r="R273" s="47"/>
      <c r="T273" s="235" t="s">
        <v>22</v>
      </c>
      <c r="U273" s="55" t="s">
        <v>50</v>
      </c>
      <c r="V273" s="46"/>
      <c r="W273" s="236">
        <f>V273*K273</f>
        <v>0</v>
      </c>
      <c r="X273" s="236">
        <v>0</v>
      </c>
      <c r="Y273" s="236">
        <f>X273*K273</f>
        <v>0</v>
      </c>
      <c r="Z273" s="236">
        <v>0</v>
      </c>
      <c r="AA273" s="237">
        <f>Z273*K273</f>
        <v>0</v>
      </c>
      <c r="AR273" s="21" t="s">
        <v>290</v>
      </c>
      <c r="AT273" s="21" t="s">
        <v>231</v>
      </c>
      <c r="AU273" s="21" t="s">
        <v>93</v>
      </c>
      <c r="AY273" s="21" t="s">
        <v>230</v>
      </c>
      <c r="BE273" s="152">
        <f>IF(U273="základní",N273,0)</f>
        <v>0</v>
      </c>
      <c r="BF273" s="152">
        <f>IF(U273="snížená",N273,0)</f>
        <v>0</v>
      </c>
      <c r="BG273" s="152">
        <f>IF(U273="zákl. přenesená",N273,0)</f>
        <v>0</v>
      </c>
      <c r="BH273" s="152">
        <f>IF(U273="sníž. přenesená",N273,0)</f>
        <v>0</v>
      </c>
      <c r="BI273" s="152">
        <f>IF(U273="nulová",N273,0)</f>
        <v>0</v>
      </c>
      <c r="BJ273" s="21" t="s">
        <v>102</v>
      </c>
      <c r="BK273" s="152">
        <f>ROUND(L273*K273,1)</f>
        <v>0</v>
      </c>
      <c r="BL273" s="21" t="s">
        <v>290</v>
      </c>
      <c r="BM273" s="21" t="s">
        <v>677</v>
      </c>
    </row>
    <row r="274" s="1" customFormat="1" ht="25.5" customHeight="1">
      <c r="B274" s="45"/>
      <c r="C274" s="227" t="s">
        <v>678</v>
      </c>
      <c r="D274" s="227" t="s">
        <v>231</v>
      </c>
      <c r="E274" s="228" t="s">
        <v>679</v>
      </c>
      <c r="F274" s="229" t="s">
        <v>680</v>
      </c>
      <c r="G274" s="229"/>
      <c r="H274" s="229"/>
      <c r="I274" s="229"/>
      <c r="J274" s="230" t="s">
        <v>288</v>
      </c>
      <c r="K274" s="231">
        <v>827.39999999999998</v>
      </c>
      <c r="L274" s="232">
        <v>0</v>
      </c>
      <c r="M274" s="233"/>
      <c r="N274" s="234">
        <f>ROUND(L274*K274,1)</f>
        <v>0</v>
      </c>
      <c r="O274" s="234"/>
      <c r="P274" s="234"/>
      <c r="Q274" s="234"/>
      <c r="R274" s="47"/>
      <c r="T274" s="235" t="s">
        <v>22</v>
      </c>
      <c r="U274" s="55" t="s">
        <v>50</v>
      </c>
      <c r="V274" s="46"/>
      <c r="W274" s="236">
        <f>V274*K274</f>
        <v>0</v>
      </c>
      <c r="X274" s="236">
        <v>0</v>
      </c>
      <c r="Y274" s="236">
        <f>X274*K274</f>
        <v>0</v>
      </c>
      <c r="Z274" s="236">
        <v>0</v>
      </c>
      <c r="AA274" s="237">
        <f>Z274*K274</f>
        <v>0</v>
      </c>
      <c r="AR274" s="21" t="s">
        <v>290</v>
      </c>
      <c r="AT274" s="21" t="s">
        <v>231</v>
      </c>
      <c r="AU274" s="21" t="s">
        <v>93</v>
      </c>
      <c r="AY274" s="21" t="s">
        <v>230</v>
      </c>
      <c r="BE274" s="152">
        <f>IF(U274="základní",N274,0)</f>
        <v>0</v>
      </c>
      <c r="BF274" s="152">
        <f>IF(U274="snížená",N274,0)</f>
        <v>0</v>
      </c>
      <c r="BG274" s="152">
        <f>IF(U274="zákl. přenesená",N274,0)</f>
        <v>0</v>
      </c>
      <c r="BH274" s="152">
        <f>IF(U274="sníž. přenesená",N274,0)</f>
        <v>0</v>
      </c>
      <c r="BI274" s="152">
        <f>IF(U274="nulová",N274,0)</f>
        <v>0</v>
      </c>
      <c r="BJ274" s="21" t="s">
        <v>102</v>
      </c>
      <c r="BK274" s="152">
        <f>ROUND(L274*K274,1)</f>
        <v>0</v>
      </c>
      <c r="BL274" s="21" t="s">
        <v>290</v>
      </c>
      <c r="BM274" s="21" t="s">
        <v>681</v>
      </c>
    </row>
    <row r="275" s="1" customFormat="1" ht="38.25" customHeight="1">
      <c r="B275" s="45"/>
      <c r="C275" s="227" t="s">
        <v>682</v>
      </c>
      <c r="D275" s="227" t="s">
        <v>231</v>
      </c>
      <c r="E275" s="228" t="s">
        <v>578</v>
      </c>
      <c r="F275" s="229" t="s">
        <v>579</v>
      </c>
      <c r="G275" s="229"/>
      <c r="H275" s="229"/>
      <c r="I275" s="229"/>
      <c r="J275" s="230" t="s">
        <v>305</v>
      </c>
      <c r="K275" s="231">
        <v>41.921999999999997</v>
      </c>
      <c r="L275" s="232">
        <v>0</v>
      </c>
      <c r="M275" s="233"/>
      <c r="N275" s="234">
        <f>ROUND(L275*K275,1)</f>
        <v>0</v>
      </c>
      <c r="O275" s="234"/>
      <c r="P275" s="234"/>
      <c r="Q275" s="234"/>
      <c r="R275" s="47"/>
      <c r="T275" s="235" t="s">
        <v>22</v>
      </c>
      <c r="U275" s="55" t="s">
        <v>50</v>
      </c>
      <c r="V275" s="46"/>
      <c r="W275" s="236">
        <f>V275*K275</f>
        <v>0</v>
      </c>
      <c r="X275" s="236">
        <v>0</v>
      </c>
      <c r="Y275" s="236">
        <f>X275*K275</f>
        <v>0</v>
      </c>
      <c r="Z275" s="236">
        <v>0</v>
      </c>
      <c r="AA275" s="237">
        <f>Z275*K275</f>
        <v>0</v>
      </c>
      <c r="AR275" s="21" t="s">
        <v>290</v>
      </c>
      <c r="AT275" s="21" t="s">
        <v>231</v>
      </c>
      <c r="AU275" s="21" t="s">
        <v>93</v>
      </c>
      <c r="AY275" s="21" t="s">
        <v>230</v>
      </c>
      <c r="BE275" s="152">
        <f>IF(U275="základní",N275,0)</f>
        <v>0</v>
      </c>
      <c r="BF275" s="152">
        <f>IF(U275="snížená",N275,0)</f>
        <v>0</v>
      </c>
      <c r="BG275" s="152">
        <f>IF(U275="zákl. přenesená",N275,0)</f>
        <v>0</v>
      </c>
      <c r="BH275" s="152">
        <f>IF(U275="sníž. přenesená",N275,0)</f>
        <v>0</v>
      </c>
      <c r="BI275" s="152">
        <f>IF(U275="nulová",N275,0)</f>
        <v>0</v>
      </c>
      <c r="BJ275" s="21" t="s">
        <v>102</v>
      </c>
      <c r="BK275" s="152">
        <f>ROUND(L275*K275,1)</f>
        <v>0</v>
      </c>
      <c r="BL275" s="21" t="s">
        <v>290</v>
      </c>
      <c r="BM275" s="21" t="s">
        <v>683</v>
      </c>
    </row>
    <row r="276" s="1" customFormat="1" ht="38.25" customHeight="1">
      <c r="B276" s="45"/>
      <c r="C276" s="227" t="s">
        <v>684</v>
      </c>
      <c r="D276" s="227" t="s">
        <v>231</v>
      </c>
      <c r="E276" s="228" t="s">
        <v>517</v>
      </c>
      <c r="F276" s="229" t="s">
        <v>518</v>
      </c>
      <c r="G276" s="229"/>
      <c r="H276" s="229"/>
      <c r="I276" s="229"/>
      <c r="J276" s="230" t="s">
        <v>305</v>
      </c>
      <c r="K276" s="231">
        <v>41.921999999999997</v>
      </c>
      <c r="L276" s="232">
        <v>0</v>
      </c>
      <c r="M276" s="233"/>
      <c r="N276" s="234">
        <f>ROUND(L276*K276,1)</f>
        <v>0</v>
      </c>
      <c r="O276" s="234"/>
      <c r="P276" s="234"/>
      <c r="Q276" s="234"/>
      <c r="R276" s="47"/>
      <c r="T276" s="235" t="s">
        <v>22</v>
      </c>
      <c r="U276" s="55" t="s">
        <v>50</v>
      </c>
      <c r="V276" s="46"/>
      <c r="W276" s="236">
        <f>V276*K276</f>
        <v>0</v>
      </c>
      <c r="X276" s="236">
        <v>0</v>
      </c>
      <c r="Y276" s="236">
        <f>X276*K276</f>
        <v>0</v>
      </c>
      <c r="Z276" s="236">
        <v>0</v>
      </c>
      <c r="AA276" s="237">
        <f>Z276*K276</f>
        <v>0</v>
      </c>
      <c r="AR276" s="21" t="s">
        <v>290</v>
      </c>
      <c r="AT276" s="21" t="s">
        <v>231</v>
      </c>
      <c r="AU276" s="21" t="s">
        <v>93</v>
      </c>
      <c r="AY276" s="21" t="s">
        <v>230</v>
      </c>
      <c r="BE276" s="152">
        <f>IF(U276="základní",N276,0)</f>
        <v>0</v>
      </c>
      <c r="BF276" s="152">
        <f>IF(U276="snížená",N276,0)</f>
        <v>0</v>
      </c>
      <c r="BG276" s="152">
        <f>IF(U276="zákl. přenesená",N276,0)</f>
        <v>0</v>
      </c>
      <c r="BH276" s="152">
        <f>IF(U276="sníž. přenesená",N276,0)</f>
        <v>0</v>
      </c>
      <c r="BI276" s="152">
        <f>IF(U276="nulová",N276,0)</f>
        <v>0</v>
      </c>
      <c r="BJ276" s="21" t="s">
        <v>102</v>
      </c>
      <c r="BK276" s="152">
        <f>ROUND(L276*K276,1)</f>
        <v>0</v>
      </c>
      <c r="BL276" s="21" t="s">
        <v>290</v>
      </c>
      <c r="BM276" s="21" t="s">
        <v>685</v>
      </c>
    </row>
    <row r="277" s="1" customFormat="1" ht="25.5" customHeight="1">
      <c r="B277" s="45"/>
      <c r="C277" s="227" t="s">
        <v>686</v>
      </c>
      <c r="D277" s="227" t="s">
        <v>231</v>
      </c>
      <c r="E277" s="228" t="s">
        <v>584</v>
      </c>
      <c r="F277" s="229" t="s">
        <v>585</v>
      </c>
      <c r="G277" s="229"/>
      <c r="H277" s="229"/>
      <c r="I277" s="229"/>
      <c r="J277" s="230" t="s">
        <v>305</v>
      </c>
      <c r="K277" s="231">
        <v>838.44000000000005</v>
      </c>
      <c r="L277" s="232">
        <v>0</v>
      </c>
      <c r="M277" s="233"/>
      <c r="N277" s="234">
        <f>ROUND(L277*K277,1)</f>
        <v>0</v>
      </c>
      <c r="O277" s="234"/>
      <c r="P277" s="234"/>
      <c r="Q277" s="234"/>
      <c r="R277" s="47"/>
      <c r="T277" s="235" t="s">
        <v>22</v>
      </c>
      <c r="U277" s="55" t="s">
        <v>50</v>
      </c>
      <c r="V277" s="46"/>
      <c r="W277" s="236">
        <f>V277*K277</f>
        <v>0</v>
      </c>
      <c r="X277" s="236">
        <v>0</v>
      </c>
      <c r="Y277" s="236">
        <f>X277*K277</f>
        <v>0</v>
      </c>
      <c r="Z277" s="236">
        <v>0</v>
      </c>
      <c r="AA277" s="237">
        <f>Z277*K277</f>
        <v>0</v>
      </c>
      <c r="AR277" s="21" t="s">
        <v>290</v>
      </c>
      <c r="AT277" s="21" t="s">
        <v>231</v>
      </c>
      <c r="AU277" s="21" t="s">
        <v>93</v>
      </c>
      <c r="AY277" s="21" t="s">
        <v>230</v>
      </c>
      <c r="BE277" s="152">
        <f>IF(U277="základní",N277,0)</f>
        <v>0</v>
      </c>
      <c r="BF277" s="152">
        <f>IF(U277="snížená",N277,0)</f>
        <v>0</v>
      </c>
      <c r="BG277" s="152">
        <f>IF(U277="zákl. přenesená",N277,0)</f>
        <v>0</v>
      </c>
      <c r="BH277" s="152">
        <f>IF(U277="sníž. přenesená",N277,0)</f>
        <v>0</v>
      </c>
      <c r="BI277" s="152">
        <f>IF(U277="nulová",N277,0)</f>
        <v>0</v>
      </c>
      <c r="BJ277" s="21" t="s">
        <v>102</v>
      </c>
      <c r="BK277" s="152">
        <f>ROUND(L277*K277,1)</f>
        <v>0</v>
      </c>
      <c r="BL277" s="21" t="s">
        <v>290</v>
      </c>
      <c r="BM277" s="21" t="s">
        <v>687</v>
      </c>
    </row>
    <row r="278" s="1" customFormat="1" ht="38.25" customHeight="1">
      <c r="B278" s="45"/>
      <c r="C278" s="227" t="s">
        <v>688</v>
      </c>
      <c r="D278" s="227" t="s">
        <v>231</v>
      </c>
      <c r="E278" s="228" t="s">
        <v>689</v>
      </c>
      <c r="F278" s="229" t="s">
        <v>690</v>
      </c>
      <c r="G278" s="229"/>
      <c r="H278" s="229"/>
      <c r="I278" s="229"/>
      <c r="J278" s="230" t="s">
        <v>305</v>
      </c>
      <c r="K278" s="231">
        <v>17.375</v>
      </c>
      <c r="L278" s="232">
        <v>0</v>
      </c>
      <c r="M278" s="233"/>
      <c r="N278" s="234">
        <f>ROUND(L278*K278,1)</f>
        <v>0</v>
      </c>
      <c r="O278" s="234"/>
      <c r="P278" s="234"/>
      <c r="Q278" s="234"/>
      <c r="R278" s="47"/>
      <c r="T278" s="235" t="s">
        <v>22</v>
      </c>
      <c r="U278" s="55" t="s">
        <v>50</v>
      </c>
      <c r="V278" s="46"/>
      <c r="W278" s="236">
        <f>V278*K278</f>
        <v>0</v>
      </c>
      <c r="X278" s="236">
        <v>0</v>
      </c>
      <c r="Y278" s="236">
        <f>X278*K278</f>
        <v>0</v>
      </c>
      <c r="Z278" s="236">
        <v>0</v>
      </c>
      <c r="AA278" s="237">
        <f>Z278*K278</f>
        <v>0</v>
      </c>
      <c r="AR278" s="21" t="s">
        <v>290</v>
      </c>
      <c r="AT278" s="21" t="s">
        <v>231</v>
      </c>
      <c r="AU278" s="21" t="s">
        <v>93</v>
      </c>
      <c r="AY278" s="21" t="s">
        <v>230</v>
      </c>
      <c r="BE278" s="152">
        <f>IF(U278="základní",N278,0)</f>
        <v>0</v>
      </c>
      <c r="BF278" s="152">
        <f>IF(U278="snížená",N278,0)</f>
        <v>0</v>
      </c>
      <c r="BG278" s="152">
        <f>IF(U278="zákl. přenesená",N278,0)</f>
        <v>0</v>
      </c>
      <c r="BH278" s="152">
        <f>IF(U278="sníž. přenesená",N278,0)</f>
        <v>0</v>
      </c>
      <c r="BI278" s="152">
        <f>IF(U278="nulová",N278,0)</f>
        <v>0</v>
      </c>
      <c r="BJ278" s="21" t="s">
        <v>102</v>
      </c>
      <c r="BK278" s="152">
        <f>ROUND(L278*K278,1)</f>
        <v>0</v>
      </c>
      <c r="BL278" s="21" t="s">
        <v>290</v>
      </c>
      <c r="BM278" s="21" t="s">
        <v>691</v>
      </c>
    </row>
    <row r="279" s="1" customFormat="1" ht="38.25" customHeight="1">
      <c r="B279" s="45"/>
      <c r="C279" s="227" t="s">
        <v>692</v>
      </c>
      <c r="D279" s="227" t="s">
        <v>231</v>
      </c>
      <c r="E279" s="228" t="s">
        <v>693</v>
      </c>
      <c r="F279" s="229" t="s">
        <v>694</v>
      </c>
      <c r="G279" s="229"/>
      <c r="H279" s="229"/>
      <c r="I279" s="229"/>
      <c r="J279" s="230" t="s">
        <v>305</v>
      </c>
      <c r="K279" s="231">
        <v>24.547000000000001</v>
      </c>
      <c r="L279" s="232">
        <v>0</v>
      </c>
      <c r="M279" s="233"/>
      <c r="N279" s="234">
        <f>ROUND(L279*K279,1)</f>
        <v>0</v>
      </c>
      <c r="O279" s="234"/>
      <c r="P279" s="234"/>
      <c r="Q279" s="234"/>
      <c r="R279" s="47"/>
      <c r="T279" s="235" t="s">
        <v>22</v>
      </c>
      <c r="U279" s="55" t="s">
        <v>50</v>
      </c>
      <c r="V279" s="46"/>
      <c r="W279" s="236">
        <f>V279*K279</f>
        <v>0</v>
      </c>
      <c r="X279" s="236">
        <v>0</v>
      </c>
      <c r="Y279" s="236">
        <f>X279*K279</f>
        <v>0</v>
      </c>
      <c r="Z279" s="236">
        <v>0</v>
      </c>
      <c r="AA279" s="237">
        <f>Z279*K279</f>
        <v>0</v>
      </c>
      <c r="AR279" s="21" t="s">
        <v>290</v>
      </c>
      <c r="AT279" s="21" t="s">
        <v>231</v>
      </c>
      <c r="AU279" s="21" t="s">
        <v>93</v>
      </c>
      <c r="AY279" s="21" t="s">
        <v>230</v>
      </c>
      <c r="BE279" s="152">
        <f>IF(U279="základní",N279,0)</f>
        <v>0</v>
      </c>
      <c r="BF279" s="152">
        <f>IF(U279="snížená",N279,0)</f>
        <v>0</v>
      </c>
      <c r="BG279" s="152">
        <f>IF(U279="zákl. přenesená",N279,0)</f>
        <v>0</v>
      </c>
      <c r="BH279" s="152">
        <f>IF(U279="sníž. přenesená",N279,0)</f>
        <v>0</v>
      </c>
      <c r="BI279" s="152">
        <f>IF(U279="nulová",N279,0)</f>
        <v>0</v>
      </c>
      <c r="BJ279" s="21" t="s">
        <v>102</v>
      </c>
      <c r="BK279" s="152">
        <f>ROUND(L279*K279,1)</f>
        <v>0</v>
      </c>
      <c r="BL279" s="21" t="s">
        <v>290</v>
      </c>
      <c r="BM279" s="21" t="s">
        <v>695</v>
      </c>
    </row>
    <row r="280" s="1" customFormat="1" ht="25.5" customHeight="1">
      <c r="B280" s="45"/>
      <c r="C280" s="227" t="s">
        <v>696</v>
      </c>
      <c r="D280" s="227" t="s">
        <v>231</v>
      </c>
      <c r="E280" s="228" t="s">
        <v>697</v>
      </c>
      <c r="F280" s="229" t="s">
        <v>698</v>
      </c>
      <c r="G280" s="229"/>
      <c r="H280" s="229"/>
      <c r="I280" s="229"/>
      <c r="J280" s="230" t="s">
        <v>305</v>
      </c>
      <c r="K280" s="231">
        <v>27.145</v>
      </c>
      <c r="L280" s="232">
        <v>0</v>
      </c>
      <c r="M280" s="233"/>
      <c r="N280" s="234">
        <f>ROUND(L280*K280,1)</f>
        <v>0</v>
      </c>
      <c r="O280" s="234"/>
      <c r="P280" s="234"/>
      <c r="Q280" s="234"/>
      <c r="R280" s="47"/>
      <c r="T280" s="235" t="s">
        <v>22</v>
      </c>
      <c r="U280" s="55" t="s">
        <v>50</v>
      </c>
      <c r="V280" s="46"/>
      <c r="W280" s="236">
        <f>V280*K280</f>
        <v>0</v>
      </c>
      <c r="X280" s="236">
        <v>0</v>
      </c>
      <c r="Y280" s="236">
        <f>X280*K280</f>
        <v>0</v>
      </c>
      <c r="Z280" s="236">
        <v>0</v>
      </c>
      <c r="AA280" s="237">
        <f>Z280*K280</f>
        <v>0</v>
      </c>
      <c r="AR280" s="21" t="s">
        <v>290</v>
      </c>
      <c r="AT280" s="21" t="s">
        <v>231</v>
      </c>
      <c r="AU280" s="21" t="s">
        <v>93</v>
      </c>
      <c r="AY280" s="21" t="s">
        <v>230</v>
      </c>
      <c r="BE280" s="152">
        <f>IF(U280="základní",N280,0)</f>
        <v>0</v>
      </c>
      <c r="BF280" s="152">
        <f>IF(U280="snížená",N280,0)</f>
        <v>0</v>
      </c>
      <c r="BG280" s="152">
        <f>IF(U280="zákl. přenesená",N280,0)</f>
        <v>0</v>
      </c>
      <c r="BH280" s="152">
        <f>IF(U280="sníž. přenesená",N280,0)</f>
        <v>0</v>
      </c>
      <c r="BI280" s="152">
        <f>IF(U280="nulová",N280,0)</f>
        <v>0</v>
      </c>
      <c r="BJ280" s="21" t="s">
        <v>102</v>
      </c>
      <c r="BK280" s="152">
        <f>ROUND(L280*K280,1)</f>
        <v>0</v>
      </c>
      <c r="BL280" s="21" t="s">
        <v>290</v>
      </c>
      <c r="BM280" s="21" t="s">
        <v>699</v>
      </c>
    </row>
    <row r="281" s="10" customFormat="1" ht="29.88" customHeight="1">
      <c r="B281" s="213"/>
      <c r="C281" s="214"/>
      <c r="D281" s="224" t="s">
        <v>196</v>
      </c>
      <c r="E281" s="224"/>
      <c r="F281" s="224"/>
      <c r="G281" s="224"/>
      <c r="H281" s="224"/>
      <c r="I281" s="224"/>
      <c r="J281" s="224"/>
      <c r="K281" s="224"/>
      <c r="L281" s="224"/>
      <c r="M281" s="224"/>
      <c r="N281" s="238">
        <f>BK281</f>
        <v>0</v>
      </c>
      <c r="O281" s="239"/>
      <c r="P281" s="239"/>
      <c r="Q281" s="239"/>
      <c r="R281" s="217"/>
      <c r="T281" s="218"/>
      <c r="U281" s="214"/>
      <c r="V281" s="214"/>
      <c r="W281" s="219">
        <f>SUM(W282:W286)</f>
        <v>0</v>
      </c>
      <c r="X281" s="214"/>
      <c r="Y281" s="219">
        <f>SUM(Y282:Y286)</f>
        <v>0</v>
      </c>
      <c r="Z281" s="214"/>
      <c r="AA281" s="220">
        <f>SUM(AA282:AA286)</f>
        <v>0.98760000000000003</v>
      </c>
      <c r="AR281" s="221" t="s">
        <v>93</v>
      </c>
      <c r="AT281" s="222" t="s">
        <v>81</v>
      </c>
      <c r="AU281" s="222" t="s">
        <v>89</v>
      </c>
      <c r="AY281" s="221" t="s">
        <v>230</v>
      </c>
      <c r="BK281" s="223">
        <f>SUM(BK282:BK286)</f>
        <v>0</v>
      </c>
    </row>
    <row r="282" s="1" customFormat="1" ht="25.5" customHeight="1">
      <c r="B282" s="45"/>
      <c r="C282" s="227" t="s">
        <v>700</v>
      </c>
      <c r="D282" s="227" t="s">
        <v>231</v>
      </c>
      <c r="E282" s="228" t="s">
        <v>701</v>
      </c>
      <c r="F282" s="229" t="s">
        <v>702</v>
      </c>
      <c r="G282" s="229"/>
      <c r="H282" s="229"/>
      <c r="I282" s="229"/>
      <c r="J282" s="230" t="s">
        <v>481</v>
      </c>
      <c r="K282" s="231">
        <v>2</v>
      </c>
      <c r="L282" s="232">
        <v>0</v>
      </c>
      <c r="M282" s="233"/>
      <c r="N282" s="234">
        <f>ROUND(L282*K282,1)</f>
        <v>0</v>
      </c>
      <c r="O282" s="234"/>
      <c r="P282" s="234"/>
      <c r="Q282" s="234"/>
      <c r="R282" s="47"/>
      <c r="T282" s="235" t="s">
        <v>22</v>
      </c>
      <c r="U282" s="55" t="s">
        <v>50</v>
      </c>
      <c r="V282" s="46"/>
      <c r="W282" s="236">
        <f>V282*K282</f>
        <v>0</v>
      </c>
      <c r="X282" s="236">
        <v>0</v>
      </c>
      <c r="Y282" s="236">
        <f>X282*K282</f>
        <v>0</v>
      </c>
      <c r="Z282" s="236">
        <v>0</v>
      </c>
      <c r="AA282" s="237">
        <f>Z282*K282</f>
        <v>0</v>
      </c>
      <c r="AR282" s="21" t="s">
        <v>290</v>
      </c>
      <c r="AT282" s="21" t="s">
        <v>231</v>
      </c>
      <c r="AU282" s="21" t="s">
        <v>93</v>
      </c>
      <c r="AY282" s="21" t="s">
        <v>230</v>
      </c>
      <c r="BE282" s="152">
        <f>IF(U282="základní",N282,0)</f>
        <v>0</v>
      </c>
      <c r="BF282" s="152">
        <f>IF(U282="snížená",N282,0)</f>
        <v>0</v>
      </c>
      <c r="BG282" s="152">
        <f>IF(U282="zákl. přenesená",N282,0)</f>
        <v>0</v>
      </c>
      <c r="BH282" s="152">
        <f>IF(U282="sníž. přenesená",N282,0)</f>
        <v>0</v>
      </c>
      <c r="BI282" s="152">
        <f>IF(U282="nulová",N282,0)</f>
        <v>0</v>
      </c>
      <c r="BJ282" s="21" t="s">
        <v>102</v>
      </c>
      <c r="BK282" s="152">
        <f>ROUND(L282*K282,1)</f>
        <v>0</v>
      </c>
      <c r="BL282" s="21" t="s">
        <v>290</v>
      </c>
      <c r="BM282" s="21" t="s">
        <v>703</v>
      </c>
    </row>
    <row r="283" s="1" customFormat="1" ht="25.5" customHeight="1">
      <c r="B283" s="45"/>
      <c r="C283" s="227" t="s">
        <v>704</v>
      </c>
      <c r="D283" s="227" t="s">
        <v>231</v>
      </c>
      <c r="E283" s="228" t="s">
        <v>705</v>
      </c>
      <c r="F283" s="229" t="s">
        <v>706</v>
      </c>
      <c r="G283" s="229"/>
      <c r="H283" s="229"/>
      <c r="I283" s="229"/>
      <c r="J283" s="230" t="s">
        <v>481</v>
      </c>
      <c r="K283" s="231">
        <v>2</v>
      </c>
      <c r="L283" s="232">
        <v>0</v>
      </c>
      <c r="M283" s="233"/>
      <c r="N283" s="234">
        <f>ROUND(L283*K283,1)</f>
        <v>0</v>
      </c>
      <c r="O283" s="234"/>
      <c r="P283" s="234"/>
      <c r="Q283" s="234"/>
      <c r="R283" s="47"/>
      <c r="T283" s="235" t="s">
        <v>22</v>
      </c>
      <c r="U283" s="55" t="s">
        <v>50</v>
      </c>
      <c r="V283" s="46"/>
      <c r="W283" s="236">
        <f>V283*K283</f>
        <v>0</v>
      </c>
      <c r="X283" s="236">
        <v>0</v>
      </c>
      <c r="Y283" s="236">
        <f>X283*K283</f>
        <v>0</v>
      </c>
      <c r="Z283" s="236">
        <v>0</v>
      </c>
      <c r="AA283" s="237">
        <f>Z283*K283</f>
        <v>0</v>
      </c>
      <c r="AR283" s="21" t="s">
        <v>290</v>
      </c>
      <c r="AT283" s="21" t="s">
        <v>231</v>
      </c>
      <c r="AU283" s="21" t="s">
        <v>93</v>
      </c>
      <c r="AY283" s="21" t="s">
        <v>230</v>
      </c>
      <c r="BE283" s="152">
        <f>IF(U283="základní",N283,0)</f>
        <v>0</v>
      </c>
      <c r="BF283" s="152">
        <f>IF(U283="snížená",N283,0)</f>
        <v>0</v>
      </c>
      <c r="BG283" s="152">
        <f>IF(U283="zákl. přenesená",N283,0)</f>
        <v>0</v>
      </c>
      <c r="BH283" s="152">
        <f>IF(U283="sníž. přenesená",N283,0)</f>
        <v>0</v>
      </c>
      <c r="BI283" s="152">
        <f>IF(U283="nulová",N283,0)</f>
        <v>0</v>
      </c>
      <c r="BJ283" s="21" t="s">
        <v>102</v>
      </c>
      <c r="BK283" s="152">
        <f>ROUND(L283*K283,1)</f>
        <v>0</v>
      </c>
      <c r="BL283" s="21" t="s">
        <v>290</v>
      </c>
      <c r="BM283" s="21" t="s">
        <v>707</v>
      </c>
    </row>
    <row r="284" s="1" customFormat="1" ht="25.5" customHeight="1">
      <c r="B284" s="45"/>
      <c r="C284" s="227" t="s">
        <v>708</v>
      </c>
      <c r="D284" s="227" t="s">
        <v>231</v>
      </c>
      <c r="E284" s="228" t="s">
        <v>709</v>
      </c>
      <c r="F284" s="229" t="s">
        <v>710</v>
      </c>
      <c r="G284" s="229"/>
      <c r="H284" s="229"/>
      <c r="I284" s="229"/>
      <c r="J284" s="230" t="s">
        <v>481</v>
      </c>
      <c r="K284" s="231">
        <v>2</v>
      </c>
      <c r="L284" s="232">
        <v>0</v>
      </c>
      <c r="M284" s="233"/>
      <c r="N284" s="234">
        <f>ROUND(L284*K284,1)</f>
        <v>0</v>
      </c>
      <c r="O284" s="234"/>
      <c r="P284" s="234"/>
      <c r="Q284" s="234"/>
      <c r="R284" s="47"/>
      <c r="T284" s="235" t="s">
        <v>22</v>
      </c>
      <c r="U284" s="55" t="s">
        <v>50</v>
      </c>
      <c r="V284" s="46"/>
      <c r="W284" s="236">
        <f>V284*K284</f>
        <v>0</v>
      </c>
      <c r="X284" s="236">
        <v>0</v>
      </c>
      <c r="Y284" s="236">
        <f>X284*K284</f>
        <v>0</v>
      </c>
      <c r="Z284" s="236">
        <v>0</v>
      </c>
      <c r="AA284" s="237">
        <f>Z284*K284</f>
        <v>0</v>
      </c>
      <c r="AR284" s="21" t="s">
        <v>290</v>
      </c>
      <c r="AT284" s="21" t="s">
        <v>231</v>
      </c>
      <c r="AU284" s="21" t="s">
        <v>93</v>
      </c>
      <c r="AY284" s="21" t="s">
        <v>230</v>
      </c>
      <c r="BE284" s="152">
        <f>IF(U284="základní",N284,0)</f>
        <v>0</v>
      </c>
      <c r="BF284" s="152">
        <f>IF(U284="snížená",N284,0)</f>
        <v>0</v>
      </c>
      <c r="BG284" s="152">
        <f>IF(U284="zákl. přenesená",N284,0)</f>
        <v>0</v>
      </c>
      <c r="BH284" s="152">
        <f>IF(U284="sníž. přenesená",N284,0)</f>
        <v>0</v>
      </c>
      <c r="BI284" s="152">
        <f>IF(U284="nulová",N284,0)</f>
        <v>0</v>
      </c>
      <c r="BJ284" s="21" t="s">
        <v>102</v>
      </c>
      <c r="BK284" s="152">
        <f>ROUND(L284*K284,1)</f>
        <v>0</v>
      </c>
      <c r="BL284" s="21" t="s">
        <v>290</v>
      </c>
      <c r="BM284" s="21" t="s">
        <v>711</v>
      </c>
    </row>
    <row r="285" s="1" customFormat="1" ht="25.5" customHeight="1">
      <c r="B285" s="45"/>
      <c r="C285" s="227" t="s">
        <v>712</v>
      </c>
      <c r="D285" s="227" t="s">
        <v>231</v>
      </c>
      <c r="E285" s="228" t="s">
        <v>713</v>
      </c>
      <c r="F285" s="229" t="s">
        <v>714</v>
      </c>
      <c r="G285" s="229"/>
      <c r="H285" s="229"/>
      <c r="I285" s="229"/>
      <c r="J285" s="230" t="s">
        <v>481</v>
      </c>
      <c r="K285" s="231">
        <v>1</v>
      </c>
      <c r="L285" s="232">
        <v>0</v>
      </c>
      <c r="M285" s="233"/>
      <c r="N285" s="234">
        <f>ROUND(L285*K285,1)</f>
        <v>0</v>
      </c>
      <c r="O285" s="234"/>
      <c r="P285" s="234"/>
      <c r="Q285" s="234"/>
      <c r="R285" s="47"/>
      <c r="T285" s="235" t="s">
        <v>22</v>
      </c>
      <c r="U285" s="55" t="s">
        <v>50</v>
      </c>
      <c r="V285" s="46"/>
      <c r="W285" s="236">
        <f>V285*K285</f>
        <v>0</v>
      </c>
      <c r="X285" s="236">
        <v>0</v>
      </c>
      <c r="Y285" s="236">
        <f>X285*K285</f>
        <v>0</v>
      </c>
      <c r="Z285" s="236">
        <v>0</v>
      </c>
      <c r="AA285" s="237">
        <f>Z285*K285</f>
        <v>0</v>
      </c>
      <c r="AR285" s="21" t="s">
        <v>290</v>
      </c>
      <c r="AT285" s="21" t="s">
        <v>231</v>
      </c>
      <c r="AU285" s="21" t="s">
        <v>93</v>
      </c>
      <c r="AY285" s="21" t="s">
        <v>230</v>
      </c>
      <c r="BE285" s="152">
        <f>IF(U285="základní",N285,0)</f>
        <v>0</v>
      </c>
      <c r="BF285" s="152">
        <f>IF(U285="snížená",N285,0)</f>
        <v>0</v>
      </c>
      <c r="BG285" s="152">
        <f>IF(U285="zákl. přenesená",N285,0)</f>
        <v>0</v>
      </c>
      <c r="BH285" s="152">
        <f>IF(U285="sníž. přenesená",N285,0)</f>
        <v>0</v>
      </c>
      <c r="BI285" s="152">
        <f>IF(U285="nulová",N285,0)</f>
        <v>0</v>
      </c>
      <c r="BJ285" s="21" t="s">
        <v>102</v>
      </c>
      <c r="BK285" s="152">
        <f>ROUND(L285*K285,1)</f>
        <v>0</v>
      </c>
      <c r="BL285" s="21" t="s">
        <v>290</v>
      </c>
      <c r="BM285" s="21" t="s">
        <v>715</v>
      </c>
    </row>
    <row r="286" s="1" customFormat="1" ht="25.5" customHeight="1">
      <c r="B286" s="45"/>
      <c r="C286" s="227" t="s">
        <v>716</v>
      </c>
      <c r="D286" s="227" t="s">
        <v>231</v>
      </c>
      <c r="E286" s="228" t="s">
        <v>717</v>
      </c>
      <c r="F286" s="229" t="s">
        <v>718</v>
      </c>
      <c r="G286" s="229"/>
      <c r="H286" s="229"/>
      <c r="I286" s="229"/>
      <c r="J286" s="230" t="s">
        <v>481</v>
      </c>
      <c r="K286" s="231">
        <v>12</v>
      </c>
      <c r="L286" s="232">
        <v>0</v>
      </c>
      <c r="M286" s="233"/>
      <c r="N286" s="234">
        <f>ROUND(L286*K286,1)</f>
        <v>0</v>
      </c>
      <c r="O286" s="234"/>
      <c r="P286" s="234"/>
      <c r="Q286" s="234"/>
      <c r="R286" s="47"/>
      <c r="T286" s="235" t="s">
        <v>22</v>
      </c>
      <c r="U286" s="55" t="s">
        <v>50</v>
      </c>
      <c r="V286" s="46"/>
      <c r="W286" s="236">
        <f>V286*K286</f>
        <v>0</v>
      </c>
      <c r="X286" s="236">
        <v>0</v>
      </c>
      <c r="Y286" s="236">
        <f>X286*K286</f>
        <v>0</v>
      </c>
      <c r="Z286" s="236">
        <v>0.082299999999999998</v>
      </c>
      <c r="AA286" s="237">
        <f>Z286*K286</f>
        <v>0.98760000000000003</v>
      </c>
      <c r="AR286" s="21" t="s">
        <v>290</v>
      </c>
      <c r="AT286" s="21" t="s">
        <v>231</v>
      </c>
      <c r="AU286" s="21" t="s">
        <v>93</v>
      </c>
      <c r="AY286" s="21" t="s">
        <v>230</v>
      </c>
      <c r="BE286" s="152">
        <f>IF(U286="základní",N286,0)</f>
        <v>0</v>
      </c>
      <c r="BF286" s="152">
        <f>IF(U286="snížená",N286,0)</f>
        <v>0</v>
      </c>
      <c r="BG286" s="152">
        <f>IF(U286="zákl. přenesená",N286,0)</f>
        <v>0</v>
      </c>
      <c r="BH286" s="152">
        <f>IF(U286="sníž. přenesená",N286,0)</f>
        <v>0</v>
      </c>
      <c r="BI286" s="152">
        <f>IF(U286="nulová",N286,0)</f>
        <v>0</v>
      </c>
      <c r="BJ286" s="21" t="s">
        <v>102</v>
      </c>
      <c r="BK286" s="152">
        <f>ROUND(L286*K286,1)</f>
        <v>0</v>
      </c>
      <c r="BL286" s="21" t="s">
        <v>290</v>
      </c>
      <c r="BM286" s="21" t="s">
        <v>719</v>
      </c>
    </row>
    <row r="287" s="10" customFormat="1" ht="29.88" customHeight="1">
      <c r="B287" s="213"/>
      <c r="C287" s="214"/>
      <c r="D287" s="224" t="s">
        <v>197</v>
      </c>
      <c r="E287" s="224"/>
      <c r="F287" s="224"/>
      <c r="G287" s="224"/>
      <c r="H287" s="224"/>
      <c r="I287" s="224"/>
      <c r="J287" s="224"/>
      <c r="K287" s="224"/>
      <c r="L287" s="224"/>
      <c r="M287" s="224"/>
      <c r="N287" s="238">
        <f>BK287</f>
        <v>0</v>
      </c>
      <c r="O287" s="239"/>
      <c r="P287" s="239"/>
      <c r="Q287" s="239"/>
      <c r="R287" s="217"/>
      <c r="T287" s="218"/>
      <c r="U287" s="214"/>
      <c r="V287" s="214"/>
      <c r="W287" s="219">
        <f>SUM(W288:W291)</f>
        <v>0</v>
      </c>
      <c r="X287" s="214"/>
      <c r="Y287" s="219">
        <f>SUM(Y288:Y291)</f>
        <v>0</v>
      </c>
      <c r="Z287" s="214"/>
      <c r="AA287" s="220">
        <f>SUM(AA288:AA291)</f>
        <v>3.0889200000000003</v>
      </c>
      <c r="AR287" s="221" t="s">
        <v>93</v>
      </c>
      <c r="AT287" s="222" t="s">
        <v>81</v>
      </c>
      <c r="AU287" s="222" t="s">
        <v>89</v>
      </c>
      <c r="AY287" s="221" t="s">
        <v>230</v>
      </c>
      <c r="BK287" s="223">
        <f>SUM(BK288:BK291)</f>
        <v>0</v>
      </c>
    </row>
    <row r="288" s="1" customFormat="1" ht="16.5" customHeight="1">
      <c r="B288" s="45"/>
      <c r="C288" s="227" t="s">
        <v>720</v>
      </c>
      <c r="D288" s="227" t="s">
        <v>231</v>
      </c>
      <c r="E288" s="228" t="s">
        <v>721</v>
      </c>
      <c r="F288" s="229" t="s">
        <v>722</v>
      </c>
      <c r="G288" s="229"/>
      <c r="H288" s="229"/>
      <c r="I288" s="229"/>
      <c r="J288" s="230" t="s">
        <v>551</v>
      </c>
      <c r="K288" s="231">
        <v>4758.2920000000004</v>
      </c>
      <c r="L288" s="232">
        <v>0</v>
      </c>
      <c r="M288" s="233"/>
      <c r="N288" s="234">
        <f>ROUND(L288*K288,1)</f>
        <v>0</v>
      </c>
      <c r="O288" s="234"/>
      <c r="P288" s="234"/>
      <c r="Q288" s="234"/>
      <c r="R288" s="47"/>
      <c r="T288" s="235" t="s">
        <v>22</v>
      </c>
      <c r="U288" s="55" t="s">
        <v>50</v>
      </c>
      <c r="V288" s="46"/>
      <c r="W288" s="236">
        <f>V288*K288</f>
        <v>0</v>
      </c>
      <c r="X288" s="236">
        <v>0</v>
      </c>
      <c r="Y288" s="236">
        <f>X288*K288</f>
        <v>0</v>
      </c>
      <c r="Z288" s="236">
        <v>0</v>
      </c>
      <c r="AA288" s="237">
        <f>Z288*K288</f>
        <v>0</v>
      </c>
      <c r="AR288" s="21" t="s">
        <v>102</v>
      </c>
      <c r="AT288" s="21" t="s">
        <v>231</v>
      </c>
      <c r="AU288" s="21" t="s">
        <v>93</v>
      </c>
      <c r="AY288" s="21" t="s">
        <v>230</v>
      </c>
      <c r="BE288" s="152">
        <f>IF(U288="základní",N288,0)</f>
        <v>0</v>
      </c>
      <c r="BF288" s="152">
        <f>IF(U288="snížená",N288,0)</f>
        <v>0</v>
      </c>
      <c r="BG288" s="152">
        <f>IF(U288="zákl. přenesená",N288,0)</f>
        <v>0</v>
      </c>
      <c r="BH288" s="152">
        <f>IF(U288="sníž. přenesená",N288,0)</f>
        <v>0</v>
      </c>
      <c r="BI288" s="152">
        <f>IF(U288="nulová",N288,0)</f>
        <v>0</v>
      </c>
      <c r="BJ288" s="21" t="s">
        <v>102</v>
      </c>
      <c r="BK288" s="152">
        <f>ROUND(L288*K288,1)</f>
        <v>0</v>
      </c>
      <c r="BL288" s="21" t="s">
        <v>102</v>
      </c>
      <c r="BM288" s="21" t="s">
        <v>723</v>
      </c>
    </row>
    <row r="289" s="1" customFormat="1" ht="25.5" customHeight="1">
      <c r="B289" s="45"/>
      <c r="C289" s="227" t="s">
        <v>724</v>
      </c>
      <c r="D289" s="227" t="s">
        <v>231</v>
      </c>
      <c r="E289" s="228" t="s">
        <v>725</v>
      </c>
      <c r="F289" s="229" t="s">
        <v>726</v>
      </c>
      <c r="G289" s="229"/>
      <c r="H289" s="229"/>
      <c r="I289" s="229"/>
      <c r="J289" s="230" t="s">
        <v>330</v>
      </c>
      <c r="K289" s="231">
        <v>19.100000000000001</v>
      </c>
      <c r="L289" s="232">
        <v>0</v>
      </c>
      <c r="M289" s="233"/>
      <c r="N289" s="234">
        <f>ROUND(L289*K289,1)</f>
        <v>0</v>
      </c>
      <c r="O289" s="234"/>
      <c r="P289" s="234"/>
      <c r="Q289" s="234"/>
      <c r="R289" s="47"/>
      <c r="T289" s="235" t="s">
        <v>22</v>
      </c>
      <c r="U289" s="55" t="s">
        <v>50</v>
      </c>
      <c r="V289" s="46"/>
      <c r="W289" s="236">
        <f>V289*K289</f>
        <v>0</v>
      </c>
      <c r="X289" s="236">
        <v>0</v>
      </c>
      <c r="Y289" s="236">
        <f>X289*K289</f>
        <v>0</v>
      </c>
      <c r="Z289" s="236">
        <v>0</v>
      </c>
      <c r="AA289" s="237">
        <f>Z289*K289</f>
        <v>0</v>
      </c>
      <c r="AR289" s="21" t="s">
        <v>290</v>
      </c>
      <c r="AT289" s="21" t="s">
        <v>231</v>
      </c>
      <c r="AU289" s="21" t="s">
        <v>93</v>
      </c>
      <c r="AY289" s="21" t="s">
        <v>230</v>
      </c>
      <c r="BE289" s="152">
        <f>IF(U289="základní",N289,0)</f>
        <v>0</v>
      </c>
      <c r="BF289" s="152">
        <f>IF(U289="snížená",N289,0)</f>
        <v>0</v>
      </c>
      <c r="BG289" s="152">
        <f>IF(U289="zákl. přenesená",N289,0)</f>
        <v>0</v>
      </c>
      <c r="BH289" s="152">
        <f>IF(U289="sníž. přenesená",N289,0)</f>
        <v>0</v>
      </c>
      <c r="BI289" s="152">
        <f>IF(U289="nulová",N289,0)</f>
        <v>0</v>
      </c>
      <c r="BJ289" s="21" t="s">
        <v>102</v>
      </c>
      <c r="BK289" s="152">
        <f>ROUND(L289*K289,1)</f>
        <v>0</v>
      </c>
      <c r="BL289" s="21" t="s">
        <v>290</v>
      </c>
      <c r="BM289" s="21" t="s">
        <v>727</v>
      </c>
    </row>
    <row r="290" s="1" customFormat="1" ht="25.5" customHeight="1">
      <c r="B290" s="45"/>
      <c r="C290" s="227" t="s">
        <v>728</v>
      </c>
      <c r="D290" s="227" t="s">
        <v>231</v>
      </c>
      <c r="E290" s="228" t="s">
        <v>729</v>
      </c>
      <c r="F290" s="229" t="s">
        <v>730</v>
      </c>
      <c r="G290" s="229"/>
      <c r="H290" s="229"/>
      <c r="I290" s="229"/>
      <c r="J290" s="230" t="s">
        <v>551</v>
      </c>
      <c r="K290" s="231">
        <v>484.35199999999998</v>
      </c>
      <c r="L290" s="232">
        <v>0</v>
      </c>
      <c r="M290" s="233"/>
      <c r="N290" s="234">
        <f>ROUND(L290*K290,1)</f>
        <v>0</v>
      </c>
      <c r="O290" s="234"/>
      <c r="P290" s="234"/>
      <c r="Q290" s="234"/>
      <c r="R290" s="47"/>
      <c r="T290" s="235" t="s">
        <v>22</v>
      </c>
      <c r="U290" s="55" t="s">
        <v>50</v>
      </c>
      <c r="V290" s="46"/>
      <c r="W290" s="236">
        <f>V290*K290</f>
        <v>0</v>
      </c>
      <c r="X290" s="236">
        <v>0</v>
      </c>
      <c r="Y290" s="236">
        <f>X290*K290</f>
        <v>0</v>
      </c>
      <c r="Z290" s="236">
        <v>0</v>
      </c>
      <c r="AA290" s="237">
        <f>Z290*K290</f>
        <v>0</v>
      </c>
      <c r="AR290" s="21" t="s">
        <v>290</v>
      </c>
      <c r="AT290" s="21" t="s">
        <v>231</v>
      </c>
      <c r="AU290" s="21" t="s">
        <v>93</v>
      </c>
      <c r="AY290" s="21" t="s">
        <v>230</v>
      </c>
      <c r="BE290" s="152">
        <f>IF(U290="základní",N290,0)</f>
        <v>0</v>
      </c>
      <c r="BF290" s="152">
        <f>IF(U290="snížená",N290,0)</f>
        <v>0</v>
      </c>
      <c r="BG290" s="152">
        <f>IF(U290="zákl. přenesená",N290,0)</f>
        <v>0</v>
      </c>
      <c r="BH290" s="152">
        <f>IF(U290="sníž. přenesená",N290,0)</f>
        <v>0</v>
      </c>
      <c r="BI290" s="152">
        <f>IF(U290="nulová",N290,0)</f>
        <v>0</v>
      </c>
      <c r="BJ290" s="21" t="s">
        <v>102</v>
      </c>
      <c r="BK290" s="152">
        <f>ROUND(L290*K290,1)</f>
        <v>0</v>
      </c>
      <c r="BL290" s="21" t="s">
        <v>290</v>
      </c>
      <c r="BM290" s="21" t="s">
        <v>731</v>
      </c>
    </row>
    <row r="291" s="1" customFormat="1" ht="25.5" customHeight="1">
      <c r="B291" s="45"/>
      <c r="C291" s="227" t="s">
        <v>732</v>
      </c>
      <c r="D291" s="227" t="s">
        <v>231</v>
      </c>
      <c r="E291" s="228" t="s">
        <v>733</v>
      </c>
      <c r="F291" s="229" t="s">
        <v>734</v>
      </c>
      <c r="G291" s="229"/>
      <c r="H291" s="229"/>
      <c r="I291" s="229"/>
      <c r="J291" s="230" t="s">
        <v>551</v>
      </c>
      <c r="K291" s="231">
        <v>3088.9200000000001</v>
      </c>
      <c r="L291" s="232">
        <v>0</v>
      </c>
      <c r="M291" s="233"/>
      <c r="N291" s="234">
        <f>ROUND(L291*K291,1)</f>
        <v>0</v>
      </c>
      <c r="O291" s="234"/>
      <c r="P291" s="234"/>
      <c r="Q291" s="234"/>
      <c r="R291" s="47"/>
      <c r="T291" s="235" t="s">
        <v>22</v>
      </c>
      <c r="U291" s="55" t="s">
        <v>50</v>
      </c>
      <c r="V291" s="46"/>
      <c r="W291" s="236">
        <f>V291*K291</f>
        <v>0</v>
      </c>
      <c r="X291" s="236">
        <v>0</v>
      </c>
      <c r="Y291" s="236">
        <f>X291*K291</f>
        <v>0</v>
      </c>
      <c r="Z291" s="236">
        <v>0.001</v>
      </c>
      <c r="AA291" s="237">
        <f>Z291*K291</f>
        <v>3.0889200000000003</v>
      </c>
      <c r="AR291" s="21" t="s">
        <v>290</v>
      </c>
      <c r="AT291" s="21" t="s">
        <v>231</v>
      </c>
      <c r="AU291" s="21" t="s">
        <v>93</v>
      </c>
      <c r="AY291" s="21" t="s">
        <v>230</v>
      </c>
      <c r="BE291" s="152">
        <f>IF(U291="základní",N291,0)</f>
        <v>0</v>
      </c>
      <c r="BF291" s="152">
        <f>IF(U291="snížená",N291,0)</f>
        <v>0</v>
      </c>
      <c r="BG291" s="152">
        <f>IF(U291="zákl. přenesená",N291,0)</f>
        <v>0</v>
      </c>
      <c r="BH291" s="152">
        <f>IF(U291="sníž. přenesená",N291,0)</f>
        <v>0</v>
      </c>
      <c r="BI291" s="152">
        <f>IF(U291="nulová",N291,0)</f>
        <v>0</v>
      </c>
      <c r="BJ291" s="21" t="s">
        <v>102</v>
      </c>
      <c r="BK291" s="152">
        <f>ROUND(L291*K291,1)</f>
        <v>0</v>
      </c>
      <c r="BL291" s="21" t="s">
        <v>290</v>
      </c>
      <c r="BM291" s="21" t="s">
        <v>735</v>
      </c>
    </row>
    <row r="292" s="10" customFormat="1" ht="29.88" customHeight="1">
      <c r="B292" s="213"/>
      <c r="C292" s="214"/>
      <c r="D292" s="224" t="s">
        <v>198</v>
      </c>
      <c r="E292" s="224"/>
      <c r="F292" s="224"/>
      <c r="G292" s="224"/>
      <c r="H292" s="224"/>
      <c r="I292" s="224"/>
      <c r="J292" s="224"/>
      <c r="K292" s="224"/>
      <c r="L292" s="224"/>
      <c r="M292" s="224"/>
      <c r="N292" s="238">
        <f>BK292</f>
        <v>0</v>
      </c>
      <c r="O292" s="239"/>
      <c r="P292" s="239"/>
      <c r="Q292" s="239"/>
      <c r="R292" s="217"/>
      <c r="T292" s="218"/>
      <c r="U292" s="214"/>
      <c r="V292" s="214"/>
      <c r="W292" s="219">
        <f>SUM(W293:W295)</f>
        <v>0</v>
      </c>
      <c r="X292" s="214"/>
      <c r="Y292" s="219">
        <f>SUM(Y293:Y295)</f>
        <v>0.18741240000000001</v>
      </c>
      <c r="Z292" s="214"/>
      <c r="AA292" s="220">
        <f>SUM(AA293:AA295)</f>
        <v>0</v>
      </c>
      <c r="AR292" s="221" t="s">
        <v>93</v>
      </c>
      <c r="AT292" s="222" t="s">
        <v>81</v>
      </c>
      <c r="AU292" s="222" t="s">
        <v>89</v>
      </c>
      <c r="AY292" s="221" t="s">
        <v>230</v>
      </c>
      <c r="BK292" s="223">
        <f>SUM(BK293:BK295)</f>
        <v>0</v>
      </c>
    </row>
    <row r="293" s="1" customFormat="1" ht="38.25" customHeight="1">
      <c r="B293" s="45"/>
      <c r="C293" s="227" t="s">
        <v>736</v>
      </c>
      <c r="D293" s="227" t="s">
        <v>231</v>
      </c>
      <c r="E293" s="228" t="s">
        <v>737</v>
      </c>
      <c r="F293" s="229" t="s">
        <v>738</v>
      </c>
      <c r="G293" s="229"/>
      <c r="H293" s="229"/>
      <c r="I293" s="229"/>
      <c r="J293" s="230" t="s">
        <v>288</v>
      </c>
      <c r="K293" s="231">
        <v>7.5599999999999996</v>
      </c>
      <c r="L293" s="232">
        <v>0</v>
      </c>
      <c r="M293" s="233"/>
      <c r="N293" s="234">
        <f>ROUND(L293*K293,1)</f>
        <v>0</v>
      </c>
      <c r="O293" s="234"/>
      <c r="P293" s="234"/>
      <c r="Q293" s="234"/>
      <c r="R293" s="47"/>
      <c r="T293" s="235" t="s">
        <v>22</v>
      </c>
      <c r="U293" s="55" t="s">
        <v>50</v>
      </c>
      <c r="V293" s="46"/>
      <c r="W293" s="236">
        <f>V293*K293</f>
        <v>0</v>
      </c>
      <c r="X293" s="236">
        <v>0.0036700000000000001</v>
      </c>
      <c r="Y293" s="236">
        <f>X293*K293</f>
        <v>0.027745199999999998</v>
      </c>
      <c r="Z293" s="236">
        <v>0</v>
      </c>
      <c r="AA293" s="237">
        <f>Z293*K293</f>
        <v>0</v>
      </c>
      <c r="AR293" s="21" t="s">
        <v>290</v>
      </c>
      <c r="AT293" s="21" t="s">
        <v>231</v>
      </c>
      <c r="AU293" s="21" t="s">
        <v>93</v>
      </c>
      <c r="AY293" s="21" t="s">
        <v>230</v>
      </c>
      <c r="BE293" s="152">
        <f>IF(U293="základní",N293,0)</f>
        <v>0</v>
      </c>
      <c r="BF293" s="152">
        <f>IF(U293="snížená",N293,0)</f>
        <v>0</v>
      </c>
      <c r="BG293" s="152">
        <f>IF(U293="zákl. přenesená",N293,0)</f>
        <v>0</v>
      </c>
      <c r="BH293" s="152">
        <f>IF(U293="sníž. přenesená",N293,0)</f>
        <v>0</v>
      </c>
      <c r="BI293" s="152">
        <f>IF(U293="nulová",N293,0)</f>
        <v>0</v>
      </c>
      <c r="BJ293" s="21" t="s">
        <v>102</v>
      </c>
      <c r="BK293" s="152">
        <f>ROUND(L293*K293,1)</f>
        <v>0</v>
      </c>
      <c r="BL293" s="21" t="s">
        <v>290</v>
      </c>
      <c r="BM293" s="21" t="s">
        <v>739</v>
      </c>
    </row>
    <row r="294" s="1" customFormat="1" ht="38.25" customHeight="1">
      <c r="B294" s="45"/>
      <c r="C294" s="240" t="s">
        <v>740</v>
      </c>
      <c r="D294" s="240" t="s">
        <v>337</v>
      </c>
      <c r="E294" s="241" t="s">
        <v>741</v>
      </c>
      <c r="F294" s="242" t="s">
        <v>742</v>
      </c>
      <c r="G294" s="242"/>
      <c r="H294" s="242"/>
      <c r="I294" s="242"/>
      <c r="J294" s="243" t="s">
        <v>288</v>
      </c>
      <c r="K294" s="244">
        <v>8.3160000000000007</v>
      </c>
      <c r="L294" s="245">
        <v>0</v>
      </c>
      <c r="M294" s="246"/>
      <c r="N294" s="247">
        <f>ROUND(L294*K294,1)</f>
        <v>0</v>
      </c>
      <c r="O294" s="234"/>
      <c r="P294" s="234"/>
      <c r="Q294" s="234"/>
      <c r="R294" s="47"/>
      <c r="T294" s="235" t="s">
        <v>22</v>
      </c>
      <c r="U294" s="55" t="s">
        <v>50</v>
      </c>
      <c r="V294" s="46"/>
      <c r="W294" s="236">
        <f>V294*K294</f>
        <v>0</v>
      </c>
      <c r="X294" s="236">
        <v>0.019199999999999998</v>
      </c>
      <c r="Y294" s="236">
        <f>X294*K294</f>
        <v>0.15966720000000001</v>
      </c>
      <c r="Z294" s="236">
        <v>0</v>
      </c>
      <c r="AA294" s="237">
        <f>Z294*K294</f>
        <v>0</v>
      </c>
      <c r="AR294" s="21" t="s">
        <v>357</v>
      </c>
      <c r="AT294" s="21" t="s">
        <v>337</v>
      </c>
      <c r="AU294" s="21" t="s">
        <v>93</v>
      </c>
      <c r="AY294" s="21" t="s">
        <v>230</v>
      </c>
      <c r="BE294" s="152">
        <f>IF(U294="základní",N294,0)</f>
        <v>0</v>
      </c>
      <c r="BF294" s="152">
        <f>IF(U294="snížená",N294,0)</f>
        <v>0</v>
      </c>
      <c r="BG294" s="152">
        <f>IF(U294="zákl. přenesená",N294,0)</f>
        <v>0</v>
      </c>
      <c r="BH294" s="152">
        <f>IF(U294="sníž. přenesená",N294,0)</f>
        <v>0</v>
      </c>
      <c r="BI294" s="152">
        <f>IF(U294="nulová",N294,0)</f>
        <v>0</v>
      </c>
      <c r="BJ294" s="21" t="s">
        <v>102</v>
      </c>
      <c r="BK294" s="152">
        <f>ROUND(L294*K294,1)</f>
        <v>0</v>
      </c>
      <c r="BL294" s="21" t="s">
        <v>290</v>
      </c>
      <c r="BM294" s="21" t="s">
        <v>743</v>
      </c>
    </row>
    <row r="295" s="1" customFormat="1" ht="25.5" customHeight="1">
      <c r="B295" s="45"/>
      <c r="C295" s="227" t="s">
        <v>744</v>
      </c>
      <c r="D295" s="227" t="s">
        <v>231</v>
      </c>
      <c r="E295" s="228" t="s">
        <v>745</v>
      </c>
      <c r="F295" s="229" t="s">
        <v>746</v>
      </c>
      <c r="G295" s="229"/>
      <c r="H295" s="229"/>
      <c r="I295" s="229"/>
      <c r="J295" s="230" t="s">
        <v>305</v>
      </c>
      <c r="K295" s="231">
        <v>0.187</v>
      </c>
      <c r="L295" s="232">
        <v>0</v>
      </c>
      <c r="M295" s="233"/>
      <c r="N295" s="234">
        <f>ROUND(L295*K295,1)</f>
        <v>0</v>
      </c>
      <c r="O295" s="234"/>
      <c r="P295" s="234"/>
      <c r="Q295" s="234"/>
      <c r="R295" s="47"/>
      <c r="T295" s="235" t="s">
        <v>22</v>
      </c>
      <c r="U295" s="55" t="s">
        <v>50</v>
      </c>
      <c r="V295" s="46"/>
      <c r="W295" s="236">
        <f>V295*K295</f>
        <v>0</v>
      </c>
      <c r="X295" s="236">
        <v>0</v>
      </c>
      <c r="Y295" s="236">
        <f>X295*K295</f>
        <v>0</v>
      </c>
      <c r="Z295" s="236">
        <v>0</v>
      </c>
      <c r="AA295" s="237">
        <f>Z295*K295</f>
        <v>0</v>
      </c>
      <c r="AR295" s="21" t="s">
        <v>290</v>
      </c>
      <c r="AT295" s="21" t="s">
        <v>231</v>
      </c>
      <c r="AU295" s="21" t="s">
        <v>93</v>
      </c>
      <c r="AY295" s="21" t="s">
        <v>230</v>
      </c>
      <c r="BE295" s="152">
        <f>IF(U295="základní",N295,0)</f>
        <v>0</v>
      </c>
      <c r="BF295" s="152">
        <f>IF(U295="snížená",N295,0)</f>
        <v>0</v>
      </c>
      <c r="BG295" s="152">
        <f>IF(U295="zákl. přenesená",N295,0)</f>
        <v>0</v>
      </c>
      <c r="BH295" s="152">
        <f>IF(U295="sníž. přenesená",N295,0)</f>
        <v>0</v>
      </c>
      <c r="BI295" s="152">
        <f>IF(U295="nulová",N295,0)</f>
        <v>0</v>
      </c>
      <c r="BJ295" s="21" t="s">
        <v>102</v>
      </c>
      <c r="BK295" s="152">
        <f>ROUND(L295*K295,1)</f>
        <v>0</v>
      </c>
      <c r="BL295" s="21" t="s">
        <v>290</v>
      </c>
      <c r="BM295" s="21" t="s">
        <v>747</v>
      </c>
    </row>
    <row r="296" s="10" customFormat="1" ht="29.88" customHeight="1">
      <c r="B296" s="213"/>
      <c r="C296" s="214"/>
      <c r="D296" s="224" t="s">
        <v>199</v>
      </c>
      <c r="E296" s="224"/>
      <c r="F296" s="224"/>
      <c r="G296" s="224"/>
      <c r="H296" s="224"/>
      <c r="I296" s="224"/>
      <c r="J296" s="224"/>
      <c r="K296" s="224"/>
      <c r="L296" s="224"/>
      <c r="M296" s="224"/>
      <c r="N296" s="238">
        <f>BK296</f>
        <v>0</v>
      </c>
      <c r="O296" s="239"/>
      <c r="P296" s="239"/>
      <c r="Q296" s="239"/>
      <c r="R296" s="217"/>
      <c r="T296" s="218"/>
      <c r="U296" s="214"/>
      <c r="V296" s="214"/>
      <c r="W296" s="219">
        <f>SUM(W297:W298)</f>
        <v>0</v>
      </c>
      <c r="X296" s="214"/>
      <c r="Y296" s="219">
        <f>SUM(Y297:Y298)</f>
        <v>0.039642129999999998</v>
      </c>
      <c r="Z296" s="214"/>
      <c r="AA296" s="220">
        <f>SUM(AA297:AA298)</f>
        <v>0</v>
      </c>
      <c r="AR296" s="221" t="s">
        <v>93</v>
      </c>
      <c r="AT296" s="222" t="s">
        <v>81</v>
      </c>
      <c r="AU296" s="222" t="s">
        <v>89</v>
      </c>
      <c r="AY296" s="221" t="s">
        <v>230</v>
      </c>
      <c r="BK296" s="223">
        <f>SUM(BK297:BK298)</f>
        <v>0</v>
      </c>
    </row>
    <row r="297" s="1" customFormat="1" ht="38.25" customHeight="1">
      <c r="B297" s="45"/>
      <c r="C297" s="227" t="s">
        <v>748</v>
      </c>
      <c r="D297" s="227" t="s">
        <v>231</v>
      </c>
      <c r="E297" s="228" t="s">
        <v>749</v>
      </c>
      <c r="F297" s="229" t="s">
        <v>750</v>
      </c>
      <c r="G297" s="229"/>
      <c r="H297" s="229"/>
      <c r="I297" s="229"/>
      <c r="J297" s="230" t="s">
        <v>288</v>
      </c>
      <c r="K297" s="231">
        <v>136.697</v>
      </c>
      <c r="L297" s="232">
        <v>0</v>
      </c>
      <c r="M297" s="233"/>
      <c r="N297" s="234">
        <f>ROUND(L297*K297,1)</f>
        <v>0</v>
      </c>
      <c r="O297" s="234"/>
      <c r="P297" s="234"/>
      <c r="Q297" s="234"/>
      <c r="R297" s="47"/>
      <c r="T297" s="235" t="s">
        <v>22</v>
      </c>
      <c r="U297" s="55" t="s">
        <v>50</v>
      </c>
      <c r="V297" s="46"/>
      <c r="W297" s="236">
        <f>V297*K297</f>
        <v>0</v>
      </c>
      <c r="X297" s="236">
        <v>0.00017000000000000001</v>
      </c>
      <c r="Y297" s="236">
        <f>X297*K297</f>
        <v>0.023238490000000001</v>
      </c>
      <c r="Z297" s="236">
        <v>0</v>
      </c>
      <c r="AA297" s="237">
        <f>Z297*K297</f>
        <v>0</v>
      </c>
      <c r="AR297" s="21" t="s">
        <v>290</v>
      </c>
      <c r="AT297" s="21" t="s">
        <v>231</v>
      </c>
      <c r="AU297" s="21" t="s">
        <v>93</v>
      </c>
      <c r="AY297" s="21" t="s">
        <v>230</v>
      </c>
      <c r="BE297" s="152">
        <f>IF(U297="základní",N297,0)</f>
        <v>0</v>
      </c>
      <c r="BF297" s="152">
        <f>IF(U297="snížená",N297,0)</f>
        <v>0</v>
      </c>
      <c r="BG297" s="152">
        <f>IF(U297="zákl. přenesená",N297,0)</f>
        <v>0</v>
      </c>
      <c r="BH297" s="152">
        <f>IF(U297="sníž. přenesená",N297,0)</f>
        <v>0</v>
      </c>
      <c r="BI297" s="152">
        <f>IF(U297="nulová",N297,0)</f>
        <v>0</v>
      </c>
      <c r="BJ297" s="21" t="s">
        <v>102</v>
      </c>
      <c r="BK297" s="152">
        <f>ROUND(L297*K297,1)</f>
        <v>0</v>
      </c>
      <c r="BL297" s="21" t="s">
        <v>290</v>
      </c>
      <c r="BM297" s="21" t="s">
        <v>751</v>
      </c>
    </row>
    <row r="298" s="1" customFormat="1" ht="25.5" customHeight="1">
      <c r="B298" s="45"/>
      <c r="C298" s="227" t="s">
        <v>752</v>
      </c>
      <c r="D298" s="227" t="s">
        <v>231</v>
      </c>
      <c r="E298" s="228" t="s">
        <v>753</v>
      </c>
      <c r="F298" s="229" t="s">
        <v>754</v>
      </c>
      <c r="G298" s="229"/>
      <c r="H298" s="229"/>
      <c r="I298" s="229"/>
      <c r="J298" s="230" t="s">
        <v>288</v>
      </c>
      <c r="K298" s="231">
        <v>136.697</v>
      </c>
      <c r="L298" s="232">
        <v>0</v>
      </c>
      <c r="M298" s="233"/>
      <c r="N298" s="234">
        <f>ROUND(L298*K298,1)</f>
        <v>0</v>
      </c>
      <c r="O298" s="234"/>
      <c r="P298" s="234"/>
      <c r="Q298" s="234"/>
      <c r="R298" s="47"/>
      <c r="T298" s="235" t="s">
        <v>22</v>
      </c>
      <c r="U298" s="55" t="s">
        <v>50</v>
      </c>
      <c r="V298" s="46"/>
      <c r="W298" s="236">
        <f>V298*K298</f>
        <v>0</v>
      </c>
      <c r="X298" s="236">
        <v>0.00012</v>
      </c>
      <c r="Y298" s="236">
        <f>X298*K298</f>
        <v>0.016403640000000001</v>
      </c>
      <c r="Z298" s="236">
        <v>0</v>
      </c>
      <c r="AA298" s="237">
        <f>Z298*K298</f>
        <v>0</v>
      </c>
      <c r="AR298" s="21" t="s">
        <v>290</v>
      </c>
      <c r="AT298" s="21" t="s">
        <v>231</v>
      </c>
      <c r="AU298" s="21" t="s">
        <v>93</v>
      </c>
      <c r="AY298" s="21" t="s">
        <v>230</v>
      </c>
      <c r="BE298" s="152">
        <f>IF(U298="základní",N298,0)</f>
        <v>0</v>
      </c>
      <c r="BF298" s="152">
        <f>IF(U298="snížená",N298,0)</f>
        <v>0</v>
      </c>
      <c r="BG298" s="152">
        <f>IF(U298="zákl. přenesená",N298,0)</f>
        <v>0</v>
      </c>
      <c r="BH298" s="152">
        <f>IF(U298="sníž. přenesená",N298,0)</f>
        <v>0</v>
      </c>
      <c r="BI298" s="152">
        <f>IF(U298="nulová",N298,0)</f>
        <v>0</v>
      </c>
      <c r="BJ298" s="21" t="s">
        <v>102</v>
      </c>
      <c r="BK298" s="152">
        <f>ROUND(L298*K298,1)</f>
        <v>0</v>
      </c>
      <c r="BL298" s="21" t="s">
        <v>290</v>
      </c>
      <c r="BM298" s="21" t="s">
        <v>755</v>
      </c>
    </row>
    <row r="299" s="10" customFormat="1" ht="37.44001" customHeight="1">
      <c r="B299" s="213"/>
      <c r="C299" s="214"/>
      <c r="D299" s="215" t="s">
        <v>200</v>
      </c>
      <c r="E299" s="215"/>
      <c r="F299" s="215"/>
      <c r="G299" s="215"/>
      <c r="H299" s="215"/>
      <c r="I299" s="215"/>
      <c r="J299" s="215"/>
      <c r="K299" s="215"/>
      <c r="L299" s="215"/>
      <c r="M299" s="215"/>
      <c r="N299" s="248">
        <f>BK299</f>
        <v>0</v>
      </c>
      <c r="O299" s="249"/>
      <c r="P299" s="249"/>
      <c r="Q299" s="249"/>
      <c r="R299" s="217"/>
      <c r="T299" s="218"/>
      <c r="U299" s="214"/>
      <c r="V299" s="214"/>
      <c r="W299" s="219">
        <f>W300+W308</f>
        <v>0</v>
      </c>
      <c r="X299" s="214"/>
      <c r="Y299" s="219">
        <f>Y300+Y308</f>
        <v>0</v>
      </c>
      <c r="Z299" s="214"/>
      <c r="AA299" s="220">
        <f>AA300+AA308</f>
        <v>0</v>
      </c>
      <c r="AR299" s="221" t="s">
        <v>97</v>
      </c>
      <c r="AT299" s="222" t="s">
        <v>81</v>
      </c>
      <c r="AU299" s="222" t="s">
        <v>82</v>
      </c>
      <c r="AY299" s="221" t="s">
        <v>230</v>
      </c>
      <c r="BK299" s="223">
        <f>BK300+BK308</f>
        <v>0</v>
      </c>
    </row>
    <row r="300" s="10" customFormat="1" ht="19.92" customHeight="1">
      <c r="B300" s="213"/>
      <c r="C300" s="214"/>
      <c r="D300" s="224" t="s">
        <v>201</v>
      </c>
      <c r="E300" s="224"/>
      <c r="F300" s="224"/>
      <c r="G300" s="224"/>
      <c r="H300" s="224"/>
      <c r="I300" s="224"/>
      <c r="J300" s="224"/>
      <c r="K300" s="224"/>
      <c r="L300" s="224"/>
      <c r="M300" s="224"/>
      <c r="N300" s="225">
        <f>BK300</f>
        <v>0</v>
      </c>
      <c r="O300" s="226"/>
      <c r="P300" s="226"/>
      <c r="Q300" s="226"/>
      <c r="R300" s="217"/>
      <c r="T300" s="218"/>
      <c r="U300" s="214"/>
      <c r="V300" s="214"/>
      <c r="W300" s="219">
        <f>SUM(W301:W307)</f>
        <v>0</v>
      </c>
      <c r="X300" s="214"/>
      <c r="Y300" s="219">
        <f>SUM(Y301:Y307)</f>
        <v>0</v>
      </c>
      <c r="Z300" s="214"/>
      <c r="AA300" s="220">
        <f>SUM(AA301:AA307)</f>
        <v>0</v>
      </c>
      <c r="AR300" s="221" t="s">
        <v>97</v>
      </c>
      <c r="AT300" s="222" t="s">
        <v>81</v>
      </c>
      <c r="AU300" s="222" t="s">
        <v>89</v>
      </c>
      <c r="AY300" s="221" t="s">
        <v>230</v>
      </c>
      <c r="BK300" s="223">
        <f>SUM(BK301:BK307)</f>
        <v>0</v>
      </c>
    </row>
    <row r="301" s="1" customFormat="1" ht="25.5" customHeight="1">
      <c r="B301" s="45"/>
      <c r="C301" s="227" t="s">
        <v>756</v>
      </c>
      <c r="D301" s="227" t="s">
        <v>231</v>
      </c>
      <c r="E301" s="228" t="s">
        <v>757</v>
      </c>
      <c r="F301" s="229" t="s">
        <v>758</v>
      </c>
      <c r="G301" s="229"/>
      <c r="H301" s="229"/>
      <c r="I301" s="229"/>
      <c r="J301" s="230" t="s">
        <v>330</v>
      </c>
      <c r="K301" s="231">
        <v>58</v>
      </c>
      <c r="L301" s="232">
        <v>0</v>
      </c>
      <c r="M301" s="233"/>
      <c r="N301" s="234">
        <f>ROUND(L301*K301,1)</f>
        <v>0</v>
      </c>
      <c r="O301" s="234"/>
      <c r="P301" s="234"/>
      <c r="Q301" s="234"/>
      <c r="R301" s="47"/>
      <c r="T301" s="235" t="s">
        <v>22</v>
      </c>
      <c r="U301" s="55" t="s">
        <v>50</v>
      </c>
      <c r="V301" s="46"/>
      <c r="W301" s="236">
        <f>V301*K301</f>
        <v>0</v>
      </c>
      <c r="X301" s="236">
        <v>0</v>
      </c>
      <c r="Y301" s="236">
        <f>X301*K301</f>
        <v>0</v>
      </c>
      <c r="Z301" s="236">
        <v>0</v>
      </c>
      <c r="AA301" s="237">
        <f>Z301*K301</f>
        <v>0</v>
      </c>
      <c r="AR301" s="21" t="s">
        <v>487</v>
      </c>
      <c r="AT301" s="21" t="s">
        <v>231</v>
      </c>
      <c r="AU301" s="21" t="s">
        <v>93</v>
      </c>
      <c r="AY301" s="21" t="s">
        <v>230</v>
      </c>
      <c r="BE301" s="152">
        <f>IF(U301="základní",N301,0)</f>
        <v>0</v>
      </c>
      <c r="BF301" s="152">
        <f>IF(U301="snížená",N301,0)</f>
        <v>0</v>
      </c>
      <c r="BG301" s="152">
        <f>IF(U301="zákl. přenesená",N301,0)</f>
        <v>0</v>
      </c>
      <c r="BH301" s="152">
        <f>IF(U301="sníž. přenesená",N301,0)</f>
        <v>0</v>
      </c>
      <c r="BI301" s="152">
        <f>IF(U301="nulová",N301,0)</f>
        <v>0</v>
      </c>
      <c r="BJ301" s="21" t="s">
        <v>102</v>
      </c>
      <c r="BK301" s="152">
        <f>ROUND(L301*K301,1)</f>
        <v>0</v>
      </c>
      <c r="BL301" s="21" t="s">
        <v>487</v>
      </c>
      <c r="BM301" s="21" t="s">
        <v>759</v>
      </c>
    </row>
    <row r="302" s="1" customFormat="1" ht="25.5" customHeight="1">
      <c r="B302" s="45"/>
      <c r="C302" s="227" t="s">
        <v>760</v>
      </c>
      <c r="D302" s="227" t="s">
        <v>231</v>
      </c>
      <c r="E302" s="228" t="s">
        <v>761</v>
      </c>
      <c r="F302" s="229" t="s">
        <v>762</v>
      </c>
      <c r="G302" s="229"/>
      <c r="H302" s="229"/>
      <c r="I302" s="229"/>
      <c r="J302" s="230" t="s">
        <v>330</v>
      </c>
      <c r="K302" s="231">
        <v>70</v>
      </c>
      <c r="L302" s="232">
        <v>0</v>
      </c>
      <c r="M302" s="233"/>
      <c r="N302" s="234">
        <f>ROUND(L302*K302,1)</f>
        <v>0</v>
      </c>
      <c r="O302" s="234"/>
      <c r="P302" s="234"/>
      <c r="Q302" s="234"/>
      <c r="R302" s="47"/>
      <c r="T302" s="235" t="s">
        <v>22</v>
      </c>
      <c r="U302" s="55" t="s">
        <v>50</v>
      </c>
      <c r="V302" s="46"/>
      <c r="W302" s="236">
        <f>V302*K302</f>
        <v>0</v>
      </c>
      <c r="X302" s="236">
        <v>0</v>
      </c>
      <c r="Y302" s="236">
        <f>X302*K302</f>
        <v>0</v>
      </c>
      <c r="Z302" s="236">
        <v>0</v>
      </c>
      <c r="AA302" s="237">
        <f>Z302*K302</f>
        <v>0</v>
      </c>
      <c r="AR302" s="21" t="s">
        <v>487</v>
      </c>
      <c r="AT302" s="21" t="s">
        <v>231</v>
      </c>
      <c r="AU302" s="21" t="s">
        <v>93</v>
      </c>
      <c r="AY302" s="21" t="s">
        <v>230</v>
      </c>
      <c r="BE302" s="152">
        <f>IF(U302="základní",N302,0)</f>
        <v>0</v>
      </c>
      <c r="BF302" s="152">
        <f>IF(U302="snížená",N302,0)</f>
        <v>0</v>
      </c>
      <c r="BG302" s="152">
        <f>IF(U302="zákl. přenesená",N302,0)</f>
        <v>0</v>
      </c>
      <c r="BH302" s="152">
        <f>IF(U302="sníž. přenesená",N302,0)</f>
        <v>0</v>
      </c>
      <c r="BI302" s="152">
        <f>IF(U302="nulová",N302,0)</f>
        <v>0</v>
      </c>
      <c r="BJ302" s="21" t="s">
        <v>102</v>
      </c>
      <c r="BK302" s="152">
        <f>ROUND(L302*K302,1)</f>
        <v>0</v>
      </c>
      <c r="BL302" s="21" t="s">
        <v>487</v>
      </c>
      <c r="BM302" s="21" t="s">
        <v>763</v>
      </c>
    </row>
    <row r="303" s="1" customFormat="1" ht="38.25" customHeight="1">
      <c r="B303" s="45"/>
      <c r="C303" s="227" t="s">
        <v>764</v>
      </c>
      <c r="D303" s="227" t="s">
        <v>231</v>
      </c>
      <c r="E303" s="228" t="s">
        <v>765</v>
      </c>
      <c r="F303" s="229" t="s">
        <v>766</v>
      </c>
      <c r="G303" s="229"/>
      <c r="H303" s="229"/>
      <c r="I303" s="229"/>
      <c r="J303" s="230" t="s">
        <v>481</v>
      </c>
      <c r="K303" s="231">
        <v>4</v>
      </c>
      <c r="L303" s="232">
        <v>0</v>
      </c>
      <c r="M303" s="233"/>
      <c r="N303" s="234">
        <f>ROUND(L303*K303,1)</f>
        <v>0</v>
      </c>
      <c r="O303" s="234"/>
      <c r="P303" s="234"/>
      <c r="Q303" s="234"/>
      <c r="R303" s="47"/>
      <c r="T303" s="235" t="s">
        <v>22</v>
      </c>
      <c r="U303" s="55" t="s">
        <v>50</v>
      </c>
      <c r="V303" s="46"/>
      <c r="W303" s="236">
        <f>V303*K303</f>
        <v>0</v>
      </c>
      <c r="X303" s="236">
        <v>0</v>
      </c>
      <c r="Y303" s="236">
        <f>X303*K303</f>
        <v>0</v>
      </c>
      <c r="Z303" s="236">
        <v>0</v>
      </c>
      <c r="AA303" s="237">
        <f>Z303*K303</f>
        <v>0</v>
      </c>
      <c r="AR303" s="21" t="s">
        <v>487</v>
      </c>
      <c r="AT303" s="21" t="s">
        <v>231</v>
      </c>
      <c r="AU303" s="21" t="s">
        <v>93</v>
      </c>
      <c r="AY303" s="21" t="s">
        <v>230</v>
      </c>
      <c r="BE303" s="152">
        <f>IF(U303="základní",N303,0)</f>
        <v>0</v>
      </c>
      <c r="BF303" s="152">
        <f>IF(U303="snížená",N303,0)</f>
        <v>0</v>
      </c>
      <c r="BG303" s="152">
        <f>IF(U303="zákl. přenesená",N303,0)</f>
        <v>0</v>
      </c>
      <c r="BH303" s="152">
        <f>IF(U303="sníž. přenesená",N303,0)</f>
        <v>0</v>
      </c>
      <c r="BI303" s="152">
        <f>IF(U303="nulová",N303,0)</f>
        <v>0</v>
      </c>
      <c r="BJ303" s="21" t="s">
        <v>102</v>
      </c>
      <c r="BK303" s="152">
        <f>ROUND(L303*K303,1)</f>
        <v>0</v>
      </c>
      <c r="BL303" s="21" t="s">
        <v>487</v>
      </c>
      <c r="BM303" s="21" t="s">
        <v>767</v>
      </c>
    </row>
    <row r="304" s="1" customFormat="1" ht="25.5" customHeight="1">
      <c r="B304" s="45"/>
      <c r="C304" s="227" t="s">
        <v>768</v>
      </c>
      <c r="D304" s="227" t="s">
        <v>231</v>
      </c>
      <c r="E304" s="228" t="s">
        <v>769</v>
      </c>
      <c r="F304" s="229" t="s">
        <v>770</v>
      </c>
      <c r="G304" s="229"/>
      <c r="H304" s="229"/>
      <c r="I304" s="229"/>
      <c r="J304" s="230" t="s">
        <v>481</v>
      </c>
      <c r="K304" s="231">
        <v>3</v>
      </c>
      <c r="L304" s="232">
        <v>0</v>
      </c>
      <c r="M304" s="233"/>
      <c r="N304" s="234">
        <f>ROUND(L304*K304,1)</f>
        <v>0</v>
      </c>
      <c r="O304" s="234"/>
      <c r="P304" s="234"/>
      <c r="Q304" s="234"/>
      <c r="R304" s="47"/>
      <c r="T304" s="235" t="s">
        <v>22</v>
      </c>
      <c r="U304" s="55" t="s">
        <v>50</v>
      </c>
      <c r="V304" s="46"/>
      <c r="W304" s="236">
        <f>V304*K304</f>
        <v>0</v>
      </c>
      <c r="X304" s="236">
        <v>0</v>
      </c>
      <c r="Y304" s="236">
        <f>X304*K304</f>
        <v>0</v>
      </c>
      <c r="Z304" s="236">
        <v>0</v>
      </c>
      <c r="AA304" s="237">
        <f>Z304*K304</f>
        <v>0</v>
      </c>
      <c r="AR304" s="21" t="s">
        <v>487</v>
      </c>
      <c r="AT304" s="21" t="s">
        <v>231</v>
      </c>
      <c r="AU304" s="21" t="s">
        <v>93</v>
      </c>
      <c r="AY304" s="21" t="s">
        <v>230</v>
      </c>
      <c r="BE304" s="152">
        <f>IF(U304="základní",N304,0)</f>
        <v>0</v>
      </c>
      <c r="BF304" s="152">
        <f>IF(U304="snížená",N304,0)</f>
        <v>0</v>
      </c>
      <c r="BG304" s="152">
        <f>IF(U304="zákl. přenesená",N304,0)</f>
        <v>0</v>
      </c>
      <c r="BH304" s="152">
        <f>IF(U304="sníž. přenesená",N304,0)</f>
        <v>0</v>
      </c>
      <c r="BI304" s="152">
        <f>IF(U304="nulová",N304,0)</f>
        <v>0</v>
      </c>
      <c r="BJ304" s="21" t="s">
        <v>102</v>
      </c>
      <c r="BK304" s="152">
        <f>ROUND(L304*K304,1)</f>
        <v>0</v>
      </c>
      <c r="BL304" s="21" t="s">
        <v>487</v>
      </c>
      <c r="BM304" s="21" t="s">
        <v>771</v>
      </c>
    </row>
    <row r="305" s="1" customFormat="1" ht="25.5" customHeight="1">
      <c r="B305" s="45"/>
      <c r="C305" s="227" t="s">
        <v>772</v>
      </c>
      <c r="D305" s="227" t="s">
        <v>231</v>
      </c>
      <c r="E305" s="228" t="s">
        <v>773</v>
      </c>
      <c r="F305" s="229" t="s">
        <v>774</v>
      </c>
      <c r="G305" s="229"/>
      <c r="H305" s="229"/>
      <c r="I305" s="229"/>
      <c r="J305" s="230" t="s">
        <v>481</v>
      </c>
      <c r="K305" s="231">
        <v>2</v>
      </c>
      <c r="L305" s="232">
        <v>0</v>
      </c>
      <c r="M305" s="233"/>
      <c r="N305" s="234">
        <f>ROUND(L305*K305,1)</f>
        <v>0</v>
      </c>
      <c r="O305" s="234"/>
      <c r="P305" s="234"/>
      <c r="Q305" s="234"/>
      <c r="R305" s="47"/>
      <c r="T305" s="235" t="s">
        <v>22</v>
      </c>
      <c r="U305" s="55" t="s">
        <v>50</v>
      </c>
      <c r="V305" s="46"/>
      <c r="W305" s="236">
        <f>V305*K305</f>
        <v>0</v>
      </c>
      <c r="X305" s="236">
        <v>0</v>
      </c>
      <c r="Y305" s="236">
        <f>X305*K305</f>
        <v>0</v>
      </c>
      <c r="Z305" s="236">
        <v>0</v>
      </c>
      <c r="AA305" s="237">
        <f>Z305*K305</f>
        <v>0</v>
      </c>
      <c r="AR305" s="21" t="s">
        <v>487</v>
      </c>
      <c r="AT305" s="21" t="s">
        <v>231</v>
      </c>
      <c r="AU305" s="21" t="s">
        <v>93</v>
      </c>
      <c r="AY305" s="21" t="s">
        <v>230</v>
      </c>
      <c r="BE305" s="152">
        <f>IF(U305="základní",N305,0)</f>
        <v>0</v>
      </c>
      <c r="BF305" s="152">
        <f>IF(U305="snížená",N305,0)</f>
        <v>0</v>
      </c>
      <c r="BG305" s="152">
        <f>IF(U305="zákl. přenesená",N305,0)</f>
        <v>0</v>
      </c>
      <c r="BH305" s="152">
        <f>IF(U305="sníž. přenesená",N305,0)</f>
        <v>0</v>
      </c>
      <c r="BI305" s="152">
        <f>IF(U305="nulová",N305,0)</f>
        <v>0</v>
      </c>
      <c r="BJ305" s="21" t="s">
        <v>102</v>
      </c>
      <c r="BK305" s="152">
        <f>ROUND(L305*K305,1)</f>
        <v>0</v>
      </c>
      <c r="BL305" s="21" t="s">
        <v>487</v>
      </c>
      <c r="BM305" s="21" t="s">
        <v>775</v>
      </c>
    </row>
    <row r="306" s="1" customFormat="1" ht="25.5" customHeight="1">
      <c r="B306" s="45"/>
      <c r="C306" s="227" t="s">
        <v>776</v>
      </c>
      <c r="D306" s="227" t="s">
        <v>231</v>
      </c>
      <c r="E306" s="228" t="s">
        <v>777</v>
      </c>
      <c r="F306" s="229" t="s">
        <v>778</v>
      </c>
      <c r="G306" s="229"/>
      <c r="H306" s="229"/>
      <c r="I306" s="229"/>
      <c r="J306" s="230" t="s">
        <v>481</v>
      </c>
      <c r="K306" s="231">
        <v>1</v>
      </c>
      <c r="L306" s="232">
        <v>0</v>
      </c>
      <c r="M306" s="233"/>
      <c r="N306" s="234">
        <f>ROUND(L306*K306,1)</f>
        <v>0</v>
      </c>
      <c r="O306" s="234"/>
      <c r="P306" s="234"/>
      <c r="Q306" s="234"/>
      <c r="R306" s="47"/>
      <c r="T306" s="235" t="s">
        <v>22</v>
      </c>
      <c r="U306" s="55" t="s">
        <v>50</v>
      </c>
      <c r="V306" s="46"/>
      <c r="W306" s="236">
        <f>V306*K306</f>
        <v>0</v>
      </c>
      <c r="X306" s="236">
        <v>0</v>
      </c>
      <c r="Y306" s="236">
        <f>X306*K306</f>
        <v>0</v>
      </c>
      <c r="Z306" s="236">
        <v>0</v>
      </c>
      <c r="AA306" s="237">
        <f>Z306*K306</f>
        <v>0</v>
      </c>
      <c r="AR306" s="21" t="s">
        <v>487</v>
      </c>
      <c r="AT306" s="21" t="s">
        <v>231</v>
      </c>
      <c r="AU306" s="21" t="s">
        <v>93</v>
      </c>
      <c r="AY306" s="21" t="s">
        <v>230</v>
      </c>
      <c r="BE306" s="152">
        <f>IF(U306="základní",N306,0)</f>
        <v>0</v>
      </c>
      <c r="BF306" s="152">
        <f>IF(U306="snížená",N306,0)</f>
        <v>0</v>
      </c>
      <c r="BG306" s="152">
        <f>IF(U306="zákl. přenesená",N306,0)</f>
        <v>0</v>
      </c>
      <c r="BH306" s="152">
        <f>IF(U306="sníž. přenesená",N306,0)</f>
        <v>0</v>
      </c>
      <c r="BI306" s="152">
        <f>IF(U306="nulová",N306,0)</f>
        <v>0</v>
      </c>
      <c r="BJ306" s="21" t="s">
        <v>102</v>
      </c>
      <c r="BK306" s="152">
        <f>ROUND(L306*K306,1)</f>
        <v>0</v>
      </c>
      <c r="BL306" s="21" t="s">
        <v>487</v>
      </c>
      <c r="BM306" s="21" t="s">
        <v>779</v>
      </c>
    </row>
    <row r="307" s="1" customFormat="1" ht="25.5" customHeight="1">
      <c r="B307" s="45"/>
      <c r="C307" s="227" t="s">
        <v>780</v>
      </c>
      <c r="D307" s="227" t="s">
        <v>231</v>
      </c>
      <c r="E307" s="228" t="s">
        <v>781</v>
      </c>
      <c r="F307" s="229" t="s">
        <v>782</v>
      </c>
      <c r="G307" s="229"/>
      <c r="H307" s="229"/>
      <c r="I307" s="229"/>
      <c r="J307" s="230" t="s">
        <v>330</v>
      </c>
      <c r="K307" s="231">
        <v>63</v>
      </c>
      <c r="L307" s="232">
        <v>0</v>
      </c>
      <c r="M307" s="233"/>
      <c r="N307" s="234">
        <f>ROUND(L307*K307,1)</f>
        <v>0</v>
      </c>
      <c r="O307" s="234"/>
      <c r="P307" s="234"/>
      <c r="Q307" s="234"/>
      <c r="R307" s="47"/>
      <c r="T307" s="235" t="s">
        <v>22</v>
      </c>
      <c r="U307" s="55" t="s">
        <v>50</v>
      </c>
      <c r="V307" s="46"/>
      <c r="W307" s="236">
        <f>V307*K307</f>
        <v>0</v>
      </c>
      <c r="X307" s="236">
        <v>0</v>
      </c>
      <c r="Y307" s="236">
        <f>X307*K307</f>
        <v>0</v>
      </c>
      <c r="Z307" s="236">
        <v>0</v>
      </c>
      <c r="AA307" s="237">
        <f>Z307*K307</f>
        <v>0</v>
      </c>
      <c r="AR307" s="21" t="s">
        <v>487</v>
      </c>
      <c r="AT307" s="21" t="s">
        <v>231</v>
      </c>
      <c r="AU307" s="21" t="s">
        <v>93</v>
      </c>
      <c r="AY307" s="21" t="s">
        <v>230</v>
      </c>
      <c r="BE307" s="152">
        <f>IF(U307="základní",N307,0)</f>
        <v>0</v>
      </c>
      <c r="BF307" s="152">
        <f>IF(U307="snížená",N307,0)</f>
        <v>0</v>
      </c>
      <c r="BG307" s="152">
        <f>IF(U307="zákl. přenesená",N307,0)</f>
        <v>0</v>
      </c>
      <c r="BH307" s="152">
        <f>IF(U307="sníž. přenesená",N307,0)</f>
        <v>0</v>
      </c>
      <c r="BI307" s="152">
        <f>IF(U307="nulová",N307,0)</f>
        <v>0</v>
      </c>
      <c r="BJ307" s="21" t="s">
        <v>102</v>
      </c>
      <c r="BK307" s="152">
        <f>ROUND(L307*K307,1)</f>
        <v>0</v>
      </c>
      <c r="BL307" s="21" t="s">
        <v>487</v>
      </c>
      <c r="BM307" s="21" t="s">
        <v>783</v>
      </c>
    </row>
    <row r="308" s="10" customFormat="1" ht="29.88" customHeight="1">
      <c r="B308" s="213"/>
      <c r="C308" s="214"/>
      <c r="D308" s="224" t="s">
        <v>202</v>
      </c>
      <c r="E308" s="224"/>
      <c r="F308" s="224"/>
      <c r="G308" s="224"/>
      <c r="H308" s="224"/>
      <c r="I308" s="224"/>
      <c r="J308" s="224"/>
      <c r="K308" s="224"/>
      <c r="L308" s="224"/>
      <c r="M308" s="224"/>
      <c r="N308" s="238">
        <f>BK308</f>
        <v>0</v>
      </c>
      <c r="O308" s="239"/>
      <c r="P308" s="239"/>
      <c r="Q308" s="239"/>
      <c r="R308" s="217"/>
      <c r="T308" s="218"/>
      <c r="U308" s="214"/>
      <c r="V308" s="214"/>
      <c r="W308" s="219">
        <f>SUM(W309:W311)</f>
        <v>0</v>
      </c>
      <c r="X308" s="214"/>
      <c r="Y308" s="219">
        <f>SUM(Y309:Y311)</f>
        <v>0</v>
      </c>
      <c r="Z308" s="214"/>
      <c r="AA308" s="220">
        <f>SUM(AA309:AA311)</f>
        <v>0</v>
      </c>
      <c r="AR308" s="221" t="s">
        <v>97</v>
      </c>
      <c r="AT308" s="222" t="s">
        <v>81</v>
      </c>
      <c r="AU308" s="222" t="s">
        <v>89</v>
      </c>
      <c r="AY308" s="221" t="s">
        <v>230</v>
      </c>
      <c r="BK308" s="223">
        <f>SUM(BK309:BK311)</f>
        <v>0</v>
      </c>
    </row>
    <row r="309" s="1" customFormat="1" ht="51" customHeight="1">
      <c r="B309" s="45"/>
      <c r="C309" s="227" t="s">
        <v>784</v>
      </c>
      <c r="D309" s="227" t="s">
        <v>231</v>
      </c>
      <c r="E309" s="228" t="s">
        <v>785</v>
      </c>
      <c r="F309" s="229" t="s">
        <v>786</v>
      </c>
      <c r="G309" s="229"/>
      <c r="H309" s="229"/>
      <c r="I309" s="229"/>
      <c r="J309" s="230" t="s">
        <v>551</v>
      </c>
      <c r="K309" s="231">
        <v>40150</v>
      </c>
      <c r="L309" s="232">
        <v>0</v>
      </c>
      <c r="M309" s="233"/>
      <c r="N309" s="234">
        <f>ROUND(L309*K309,1)</f>
        <v>0</v>
      </c>
      <c r="O309" s="234"/>
      <c r="P309" s="234"/>
      <c r="Q309" s="234"/>
      <c r="R309" s="47"/>
      <c r="T309" s="235" t="s">
        <v>22</v>
      </c>
      <c r="U309" s="55" t="s">
        <v>50</v>
      </c>
      <c r="V309" s="46"/>
      <c r="W309" s="236">
        <f>V309*K309</f>
        <v>0</v>
      </c>
      <c r="X309" s="236">
        <v>0</v>
      </c>
      <c r="Y309" s="236">
        <f>X309*K309</f>
        <v>0</v>
      </c>
      <c r="Z309" s="236">
        <v>0</v>
      </c>
      <c r="AA309" s="237">
        <f>Z309*K309</f>
        <v>0</v>
      </c>
      <c r="AR309" s="21" t="s">
        <v>487</v>
      </c>
      <c r="AT309" s="21" t="s">
        <v>231</v>
      </c>
      <c r="AU309" s="21" t="s">
        <v>93</v>
      </c>
      <c r="AY309" s="21" t="s">
        <v>230</v>
      </c>
      <c r="BE309" s="152">
        <f>IF(U309="základní",N309,0)</f>
        <v>0</v>
      </c>
      <c r="BF309" s="152">
        <f>IF(U309="snížená",N309,0)</f>
        <v>0</v>
      </c>
      <c r="BG309" s="152">
        <f>IF(U309="zákl. přenesená",N309,0)</f>
        <v>0</v>
      </c>
      <c r="BH309" s="152">
        <f>IF(U309="sníž. přenesená",N309,0)</f>
        <v>0</v>
      </c>
      <c r="BI309" s="152">
        <f>IF(U309="nulová",N309,0)</f>
        <v>0</v>
      </c>
      <c r="BJ309" s="21" t="s">
        <v>102</v>
      </c>
      <c r="BK309" s="152">
        <f>ROUND(L309*K309,1)</f>
        <v>0</v>
      </c>
      <c r="BL309" s="21" t="s">
        <v>487</v>
      </c>
      <c r="BM309" s="21" t="s">
        <v>787</v>
      </c>
    </row>
    <row r="310" s="1" customFormat="1" ht="16.5" customHeight="1">
      <c r="B310" s="45"/>
      <c r="C310" s="227" t="s">
        <v>788</v>
      </c>
      <c r="D310" s="227" t="s">
        <v>231</v>
      </c>
      <c r="E310" s="228" t="s">
        <v>789</v>
      </c>
      <c r="F310" s="229" t="s">
        <v>790</v>
      </c>
      <c r="G310" s="229"/>
      <c r="H310" s="229"/>
      <c r="I310" s="229"/>
      <c r="J310" s="230" t="s">
        <v>288</v>
      </c>
      <c r="K310" s="231">
        <v>1680</v>
      </c>
      <c r="L310" s="232">
        <v>0</v>
      </c>
      <c r="M310" s="233"/>
      <c r="N310" s="234">
        <f>ROUND(L310*K310,1)</f>
        <v>0</v>
      </c>
      <c r="O310" s="234"/>
      <c r="P310" s="234"/>
      <c r="Q310" s="234"/>
      <c r="R310" s="47"/>
      <c r="T310" s="235" t="s">
        <v>22</v>
      </c>
      <c r="U310" s="55" t="s">
        <v>50</v>
      </c>
      <c r="V310" s="46"/>
      <c r="W310" s="236">
        <f>V310*K310</f>
        <v>0</v>
      </c>
      <c r="X310" s="236">
        <v>0</v>
      </c>
      <c r="Y310" s="236">
        <f>X310*K310</f>
        <v>0</v>
      </c>
      <c r="Z310" s="236">
        <v>0</v>
      </c>
      <c r="AA310" s="237">
        <f>Z310*K310</f>
        <v>0</v>
      </c>
      <c r="AR310" s="21" t="s">
        <v>487</v>
      </c>
      <c r="AT310" s="21" t="s">
        <v>231</v>
      </c>
      <c r="AU310" s="21" t="s">
        <v>93</v>
      </c>
      <c r="AY310" s="21" t="s">
        <v>230</v>
      </c>
      <c r="BE310" s="152">
        <f>IF(U310="základní",N310,0)</f>
        <v>0</v>
      </c>
      <c r="BF310" s="152">
        <f>IF(U310="snížená",N310,0)</f>
        <v>0</v>
      </c>
      <c r="BG310" s="152">
        <f>IF(U310="zákl. přenesená",N310,0)</f>
        <v>0</v>
      </c>
      <c r="BH310" s="152">
        <f>IF(U310="sníž. přenesená",N310,0)</f>
        <v>0</v>
      </c>
      <c r="BI310" s="152">
        <f>IF(U310="nulová",N310,0)</f>
        <v>0</v>
      </c>
      <c r="BJ310" s="21" t="s">
        <v>102</v>
      </c>
      <c r="BK310" s="152">
        <f>ROUND(L310*K310,1)</f>
        <v>0</v>
      </c>
      <c r="BL310" s="21" t="s">
        <v>487</v>
      </c>
      <c r="BM310" s="21" t="s">
        <v>791</v>
      </c>
    </row>
    <row r="311" s="1" customFormat="1" ht="25.5" customHeight="1">
      <c r="B311" s="45"/>
      <c r="C311" s="227" t="s">
        <v>792</v>
      </c>
      <c r="D311" s="227" t="s">
        <v>231</v>
      </c>
      <c r="E311" s="228" t="s">
        <v>793</v>
      </c>
      <c r="F311" s="229" t="s">
        <v>794</v>
      </c>
      <c r="G311" s="229"/>
      <c r="H311" s="229"/>
      <c r="I311" s="229"/>
      <c r="J311" s="230" t="s">
        <v>288</v>
      </c>
      <c r="K311" s="231">
        <v>188.215</v>
      </c>
      <c r="L311" s="232">
        <v>0</v>
      </c>
      <c r="M311" s="233"/>
      <c r="N311" s="234">
        <f>ROUND(L311*K311,1)</f>
        <v>0</v>
      </c>
      <c r="O311" s="234"/>
      <c r="P311" s="234"/>
      <c r="Q311" s="234"/>
      <c r="R311" s="47"/>
      <c r="T311" s="235" t="s">
        <v>22</v>
      </c>
      <c r="U311" s="55" t="s">
        <v>50</v>
      </c>
      <c r="V311" s="46"/>
      <c r="W311" s="236">
        <f>V311*K311</f>
        <v>0</v>
      </c>
      <c r="X311" s="236">
        <v>0</v>
      </c>
      <c r="Y311" s="236">
        <f>X311*K311</f>
        <v>0</v>
      </c>
      <c r="Z311" s="236">
        <v>0</v>
      </c>
      <c r="AA311" s="237">
        <f>Z311*K311</f>
        <v>0</v>
      </c>
      <c r="AR311" s="21" t="s">
        <v>290</v>
      </c>
      <c r="AT311" s="21" t="s">
        <v>231</v>
      </c>
      <c r="AU311" s="21" t="s">
        <v>93</v>
      </c>
      <c r="AY311" s="21" t="s">
        <v>230</v>
      </c>
      <c r="BE311" s="152">
        <f>IF(U311="základní",N311,0)</f>
        <v>0</v>
      </c>
      <c r="BF311" s="152">
        <f>IF(U311="snížená",N311,0)</f>
        <v>0</v>
      </c>
      <c r="BG311" s="152">
        <f>IF(U311="zákl. přenesená",N311,0)</f>
        <v>0</v>
      </c>
      <c r="BH311" s="152">
        <f>IF(U311="sníž. přenesená",N311,0)</f>
        <v>0</v>
      </c>
      <c r="BI311" s="152">
        <f>IF(U311="nulová",N311,0)</f>
        <v>0</v>
      </c>
      <c r="BJ311" s="21" t="s">
        <v>102</v>
      </c>
      <c r="BK311" s="152">
        <f>ROUND(L311*K311,1)</f>
        <v>0</v>
      </c>
      <c r="BL311" s="21" t="s">
        <v>290</v>
      </c>
      <c r="BM311" s="21" t="s">
        <v>795</v>
      </c>
    </row>
    <row r="312" s="10" customFormat="1" ht="37.44001" customHeight="1">
      <c r="B312" s="213"/>
      <c r="C312" s="214"/>
      <c r="D312" s="215" t="s">
        <v>203</v>
      </c>
      <c r="E312" s="215"/>
      <c r="F312" s="215"/>
      <c r="G312" s="215"/>
      <c r="H312" s="215"/>
      <c r="I312" s="215"/>
      <c r="J312" s="215"/>
      <c r="K312" s="215"/>
      <c r="L312" s="215"/>
      <c r="M312" s="215"/>
      <c r="N312" s="248">
        <f>BK312</f>
        <v>0</v>
      </c>
      <c r="O312" s="249"/>
      <c r="P312" s="249"/>
      <c r="Q312" s="249"/>
      <c r="R312" s="217"/>
      <c r="T312" s="218"/>
      <c r="U312" s="214"/>
      <c r="V312" s="214"/>
      <c r="W312" s="219">
        <f>W313+W317+W321</f>
        <v>0</v>
      </c>
      <c r="X312" s="214"/>
      <c r="Y312" s="219">
        <f>Y313+Y317+Y321</f>
        <v>0</v>
      </c>
      <c r="Z312" s="214"/>
      <c r="AA312" s="220">
        <f>AA313+AA317+AA321</f>
        <v>0</v>
      </c>
      <c r="AR312" s="221" t="s">
        <v>109</v>
      </c>
      <c r="AT312" s="222" t="s">
        <v>81</v>
      </c>
      <c r="AU312" s="222" t="s">
        <v>82</v>
      </c>
      <c r="AY312" s="221" t="s">
        <v>230</v>
      </c>
      <c r="BK312" s="223">
        <f>BK313+BK317+BK321</f>
        <v>0</v>
      </c>
    </row>
    <row r="313" s="10" customFormat="1" ht="19.92" customHeight="1">
      <c r="B313" s="213"/>
      <c r="C313" s="214"/>
      <c r="D313" s="224" t="s">
        <v>204</v>
      </c>
      <c r="E313" s="224"/>
      <c r="F313" s="224"/>
      <c r="G313" s="224"/>
      <c r="H313" s="224"/>
      <c r="I313" s="224"/>
      <c r="J313" s="224"/>
      <c r="K313" s="224"/>
      <c r="L313" s="224"/>
      <c r="M313" s="224"/>
      <c r="N313" s="225">
        <f>BK313</f>
        <v>0</v>
      </c>
      <c r="O313" s="226"/>
      <c r="P313" s="226"/>
      <c r="Q313" s="226"/>
      <c r="R313" s="217"/>
      <c r="T313" s="218"/>
      <c r="U313" s="214"/>
      <c r="V313" s="214"/>
      <c r="W313" s="219">
        <f>SUM(W314:W316)</f>
        <v>0</v>
      </c>
      <c r="X313" s="214"/>
      <c r="Y313" s="219">
        <f>SUM(Y314:Y316)</f>
        <v>0</v>
      </c>
      <c r="Z313" s="214"/>
      <c r="AA313" s="220">
        <f>SUM(AA314:AA316)</f>
        <v>0</v>
      </c>
      <c r="AR313" s="221" t="s">
        <v>109</v>
      </c>
      <c r="AT313" s="222" t="s">
        <v>81</v>
      </c>
      <c r="AU313" s="222" t="s">
        <v>89</v>
      </c>
      <c r="AY313" s="221" t="s">
        <v>230</v>
      </c>
      <c r="BK313" s="223">
        <f>SUM(BK314:BK316)</f>
        <v>0</v>
      </c>
    </row>
    <row r="314" s="1" customFormat="1" ht="16.5" customHeight="1">
      <c r="B314" s="45"/>
      <c r="C314" s="227" t="s">
        <v>796</v>
      </c>
      <c r="D314" s="227" t="s">
        <v>231</v>
      </c>
      <c r="E314" s="228" t="s">
        <v>797</v>
      </c>
      <c r="F314" s="229" t="s">
        <v>798</v>
      </c>
      <c r="G314" s="229"/>
      <c r="H314" s="229"/>
      <c r="I314" s="229"/>
      <c r="J314" s="230" t="s">
        <v>481</v>
      </c>
      <c r="K314" s="231">
        <v>1</v>
      </c>
      <c r="L314" s="232">
        <v>0</v>
      </c>
      <c r="M314" s="233"/>
      <c r="N314" s="234">
        <f>ROUND(L314*K314,1)</f>
        <v>0</v>
      </c>
      <c r="O314" s="234"/>
      <c r="P314" s="234"/>
      <c r="Q314" s="234"/>
      <c r="R314" s="47"/>
      <c r="T314" s="235" t="s">
        <v>22</v>
      </c>
      <c r="U314" s="55" t="s">
        <v>50</v>
      </c>
      <c r="V314" s="46"/>
      <c r="W314" s="236">
        <f>V314*K314</f>
        <v>0</v>
      </c>
      <c r="X314" s="236">
        <v>0</v>
      </c>
      <c r="Y314" s="236">
        <f>X314*K314</f>
        <v>0</v>
      </c>
      <c r="Z314" s="236">
        <v>0</v>
      </c>
      <c r="AA314" s="237">
        <f>Z314*K314</f>
        <v>0</v>
      </c>
      <c r="AR314" s="21" t="s">
        <v>799</v>
      </c>
      <c r="AT314" s="21" t="s">
        <v>231</v>
      </c>
      <c r="AU314" s="21" t="s">
        <v>93</v>
      </c>
      <c r="AY314" s="21" t="s">
        <v>230</v>
      </c>
      <c r="BE314" s="152">
        <f>IF(U314="základní",N314,0)</f>
        <v>0</v>
      </c>
      <c r="BF314" s="152">
        <f>IF(U314="snížená",N314,0)</f>
        <v>0</v>
      </c>
      <c r="BG314" s="152">
        <f>IF(U314="zákl. přenesená",N314,0)</f>
        <v>0</v>
      </c>
      <c r="BH314" s="152">
        <f>IF(U314="sníž. přenesená",N314,0)</f>
        <v>0</v>
      </c>
      <c r="BI314" s="152">
        <f>IF(U314="nulová",N314,0)</f>
        <v>0</v>
      </c>
      <c r="BJ314" s="21" t="s">
        <v>102</v>
      </c>
      <c r="BK314" s="152">
        <f>ROUND(L314*K314,1)</f>
        <v>0</v>
      </c>
      <c r="BL314" s="21" t="s">
        <v>799</v>
      </c>
      <c r="BM314" s="21" t="s">
        <v>800</v>
      </c>
    </row>
    <row r="315" s="1" customFormat="1" ht="16.5" customHeight="1">
      <c r="B315" s="45"/>
      <c r="C315" s="227" t="s">
        <v>801</v>
      </c>
      <c r="D315" s="227" t="s">
        <v>231</v>
      </c>
      <c r="E315" s="228" t="s">
        <v>802</v>
      </c>
      <c r="F315" s="229" t="s">
        <v>803</v>
      </c>
      <c r="G315" s="229"/>
      <c r="H315" s="229"/>
      <c r="I315" s="229"/>
      <c r="J315" s="230" t="s">
        <v>481</v>
      </c>
      <c r="K315" s="231">
        <v>1</v>
      </c>
      <c r="L315" s="232">
        <v>0</v>
      </c>
      <c r="M315" s="233"/>
      <c r="N315" s="234">
        <f>ROUND(L315*K315,1)</f>
        <v>0</v>
      </c>
      <c r="O315" s="234"/>
      <c r="P315" s="234"/>
      <c r="Q315" s="234"/>
      <c r="R315" s="47"/>
      <c r="T315" s="235" t="s">
        <v>22</v>
      </c>
      <c r="U315" s="55" t="s">
        <v>50</v>
      </c>
      <c r="V315" s="46"/>
      <c r="W315" s="236">
        <f>V315*K315</f>
        <v>0</v>
      </c>
      <c r="X315" s="236">
        <v>0</v>
      </c>
      <c r="Y315" s="236">
        <f>X315*K315</f>
        <v>0</v>
      </c>
      <c r="Z315" s="236">
        <v>0</v>
      </c>
      <c r="AA315" s="237">
        <f>Z315*K315</f>
        <v>0</v>
      </c>
      <c r="AR315" s="21" t="s">
        <v>799</v>
      </c>
      <c r="AT315" s="21" t="s">
        <v>231</v>
      </c>
      <c r="AU315" s="21" t="s">
        <v>93</v>
      </c>
      <c r="AY315" s="21" t="s">
        <v>230</v>
      </c>
      <c r="BE315" s="152">
        <f>IF(U315="základní",N315,0)</f>
        <v>0</v>
      </c>
      <c r="BF315" s="152">
        <f>IF(U315="snížená",N315,0)</f>
        <v>0</v>
      </c>
      <c r="BG315" s="152">
        <f>IF(U315="zákl. přenesená",N315,0)</f>
        <v>0</v>
      </c>
      <c r="BH315" s="152">
        <f>IF(U315="sníž. přenesená",N315,0)</f>
        <v>0</v>
      </c>
      <c r="BI315" s="152">
        <f>IF(U315="nulová",N315,0)</f>
        <v>0</v>
      </c>
      <c r="BJ315" s="21" t="s">
        <v>102</v>
      </c>
      <c r="BK315" s="152">
        <f>ROUND(L315*K315,1)</f>
        <v>0</v>
      </c>
      <c r="BL315" s="21" t="s">
        <v>799</v>
      </c>
      <c r="BM315" s="21" t="s">
        <v>804</v>
      </c>
    </row>
    <row r="316" s="1" customFormat="1" ht="25.5" customHeight="1">
      <c r="B316" s="45"/>
      <c r="C316" s="227" t="s">
        <v>805</v>
      </c>
      <c r="D316" s="227" t="s">
        <v>231</v>
      </c>
      <c r="E316" s="228" t="s">
        <v>806</v>
      </c>
      <c r="F316" s="229" t="s">
        <v>807</v>
      </c>
      <c r="G316" s="229"/>
      <c r="H316" s="229"/>
      <c r="I316" s="229"/>
      <c r="J316" s="230" t="s">
        <v>325</v>
      </c>
      <c r="K316" s="231">
        <v>1</v>
      </c>
      <c r="L316" s="232">
        <v>0</v>
      </c>
      <c r="M316" s="233"/>
      <c r="N316" s="234">
        <f>ROUND(L316*K316,1)</f>
        <v>0</v>
      </c>
      <c r="O316" s="234"/>
      <c r="P316" s="234"/>
      <c r="Q316" s="234"/>
      <c r="R316" s="47"/>
      <c r="T316" s="235" t="s">
        <v>22</v>
      </c>
      <c r="U316" s="55" t="s">
        <v>50</v>
      </c>
      <c r="V316" s="46"/>
      <c r="W316" s="236">
        <f>V316*K316</f>
        <v>0</v>
      </c>
      <c r="X316" s="236">
        <v>0</v>
      </c>
      <c r="Y316" s="236">
        <f>X316*K316</f>
        <v>0</v>
      </c>
      <c r="Z316" s="236">
        <v>0</v>
      </c>
      <c r="AA316" s="237">
        <f>Z316*K316</f>
        <v>0</v>
      </c>
      <c r="AR316" s="21" t="s">
        <v>799</v>
      </c>
      <c r="AT316" s="21" t="s">
        <v>231</v>
      </c>
      <c r="AU316" s="21" t="s">
        <v>93</v>
      </c>
      <c r="AY316" s="21" t="s">
        <v>230</v>
      </c>
      <c r="BE316" s="152">
        <f>IF(U316="základní",N316,0)</f>
        <v>0</v>
      </c>
      <c r="BF316" s="152">
        <f>IF(U316="snížená",N316,0)</f>
        <v>0</v>
      </c>
      <c r="BG316" s="152">
        <f>IF(U316="zákl. přenesená",N316,0)</f>
        <v>0</v>
      </c>
      <c r="BH316" s="152">
        <f>IF(U316="sníž. přenesená",N316,0)</f>
        <v>0</v>
      </c>
      <c r="BI316" s="152">
        <f>IF(U316="nulová",N316,0)</f>
        <v>0</v>
      </c>
      <c r="BJ316" s="21" t="s">
        <v>102</v>
      </c>
      <c r="BK316" s="152">
        <f>ROUND(L316*K316,1)</f>
        <v>0</v>
      </c>
      <c r="BL316" s="21" t="s">
        <v>799</v>
      </c>
      <c r="BM316" s="21" t="s">
        <v>808</v>
      </c>
    </row>
    <row r="317" s="10" customFormat="1" ht="29.88" customHeight="1">
      <c r="B317" s="213"/>
      <c r="C317" s="214"/>
      <c r="D317" s="224" t="s">
        <v>205</v>
      </c>
      <c r="E317" s="224"/>
      <c r="F317" s="224"/>
      <c r="G317" s="224"/>
      <c r="H317" s="224"/>
      <c r="I317" s="224"/>
      <c r="J317" s="224"/>
      <c r="K317" s="224"/>
      <c r="L317" s="224"/>
      <c r="M317" s="224"/>
      <c r="N317" s="238">
        <f>BK317</f>
        <v>0</v>
      </c>
      <c r="O317" s="239"/>
      <c r="P317" s="239"/>
      <c r="Q317" s="239"/>
      <c r="R317" s="217"/>
      <c r="T317" s="218"/>
      <c r="U317" s="214"/>
      <c r="V317" s="214"/>
      <c r="W317" s="219">
        <f>SUM(W318:W320)</f>
        <v>0</v>
      </c>
      <c r="X317" s="214"/>
      <c r="Y317" s="219">
        <f>SUM(Y318:Y320)</f>
        <v>0</v>
      </c>
      <c r="Z317" s="214"/>
      <c r="AA317" s="220">
        <f>SUM(AA318:AA320)</f>
        <v>0</v>
      </c>
      <c r="AR317" s="221" t="s">
        <v>109</v>
      </c>
      <c r="AT317" s="222" t="s">
        <v>81</v>
      </c>
      <c r="AU317" s="222" t="s">
        <v>89</v>
      </c>
      <c r="AY317" s="221" t="s">
        <v>230</v>
      </c>
      <c r="BK317" s="223">
        <f>SUM(BK318:BK320)</f>
        <v>0</v>
      </c>
    </row>
    <row r="318" s="1" customFormat="1" ht="16.5" customHeight="1">
      <c r="B318" s="45"/>
      <c r="C318" s="227" t="s">
        <v>809</v>
      </c>
      <c r="D318" s="227" t="s">
        <v>231</v>
      </c>
      <c r="E318" s="228" t="s">
        <v>810</v>
      </c>
      <c r="F318" s="229" t="s">
        <v>811</v>
      </c>
      <c r="G318" s="229"/>
      <c r="H318" s="229"/>
      <c r="I318" s="229"/>
      <c r="J318" s="230" t="s">
        <v>481</v>
      </c>
      <c r="K318" s="231">
        <v>1</v>
      </c>
      <c r="L318" s="232">
        <v>0</v>
      </c>
      <c r="M318" s="233"/>
      <c r="N318" s="234">
        <f>ROUND(L318*K318,1)</f>
        <v>0</v>
      </c>
      <c r="O318" s="234"/>
      <c r="P318" s="234"/>
      <c r="Q318" s="234"/>
      <c r="R318" s="47"/>
      <c r="T318" s="235" t="s">
        <v>22</v>
      </c>
      <c r="U318" s="55" t="s">
        <v>50</v>
      </c>
      <c r="V318" s="46"/>
      <c r="W318" s="236">
        <f>V318*K318</f>
        <v>0</v>
      </c>
      <c r="X318" s="236">
        <v>0</v>
      </c>
      <c r="Y318" s="236">
        <f>X318*K318</f>
        <v>0</v>
      </c>
      <c r="Z318" s="236">
        <v>0</v>
      </c>
      <c r="AA318" s="237">
        <f>Z318*K318</f>
        <v>0</v>
      </c>
      <c r="AR318" s="21" t="s">
        <v>799</v>
      </c>
      <c r="AT318" s="21" t="s">
        <v>231</v>
      </c>
      <c r="AU318" s="21" t="s">
        <v>93</v>
      </c>
      <c r="AY318" s="21" t="s">
        <v>230</v>
      </c>
      <c r="BE318" s="152">
        <f>IF(U318="základní",N318,0)</f>
        <v>0</v>
      </c>
      <c r="BF318" s="152">
        <f>IF(U318="snížená",N318,0)</f>
        <v>0</v>
      </c>
      <c r="BG318" s="152">
        <f>IF(U318="zákl. přenesená",N318,0)</f>
        <v>0</v>
      </c>
      <c r="BH318" s="152">
        <f>IF(U318="sníž. přenesená",N318,0)</f>
        <v>0</v>
      </c>
      <c r="BI318" s="152">
        <f>IF(U318="nulová",N318,0)</f>
        <v>0</v>
      </c>
      <c r="BJ318" s="21" t="s">
        <v>102</v>
      </c>
      <c r="BK318" s="152">
        <f>ROUND(L318*K318,1)</f>
        <v>0</v>
      </c>
      <c r="BL318" s="21" t="s">
        <v>799</v>
      </c>
      <c r="BM318" s="21" t="s">
        <v>812</v>
      </c>
    </row>
    <row r="319" s="1" customFormat="1" ht="16.5" customHeight="1">
      <c r="B319" s="45"/>
      <c r="C319" s="227" t="s">
        <v>813</v>
      </c>
      <c r="D319" s="227" t="s">
        <v>231</v>
      </c>
      <c r="E319" s="228" t="s">
        <v>814</v>
      </c>
      <c r="F319" s="229" t="s">
        <v>815</v>
      </c>
      <c r="G319" s="229"/>
      <c r="H319" s="229"/>
      <c r="I319" s="229"/>
      <c r="J319" s="230" t="s">
        <v>330</v>
      </c>
      <c r="K319" s="231">
        <v>264</v>
      </c>
      <c r="L319" s="232">
        <v>0</v>
      </c>
      <c r="M319" s="233"/>
      <c r="N319" s="234">
        <f>ROUND(L319*K319,1)</f>
        <v>0</v>
      </c>
      <c r="O319" s="234"/>
      <c r="P319" s="234"/>
      <c r="Q319" s="234"/>
      <c r="R319" s="47"/>
      <c r="T319" s="235" t="s">
        <v>22</v>
      </c>
      <c r="U319" s="55" t="s">
        <v>50</v>
      </c>
      <c r="V319" s="46"/>
      <c r="W319" s="236">
        <f>V319*K319</f>
        <v>0</v>
      </c>
      <c r="X319" s="236">
        <v>0</v>
      </c>
      <c r="Y319" s="236">
        <f>X319*K319</f>
        <v>0</v>
      </c>
      <c r="Z319" s="236">
        <v>0</v>
      </c>
      <c r="AA319" s="237">
        <f>Z319*K319</f>
        <v>0</v>
      </c>
      <c r="AR319" s="21" t="s">
        <v>102</v>
      </c>
      <c r="AT319" s="21" t="s">
        <v>231</v>
      </c>
      <c r="AU319" s="21" t="s">
        <v>93</v>
      </c>
      <c r="AY319" s="21" t="s">
        <v>230</v>
      </c>
      <c r="BE319" s="152">
        <f>IF(U319="základní",N319,0)</f>
        <v>0</v>
      </c>
      <c r="BF319" s="152">
        <f>IF(U319="snížená",N319,0)</f>
        <v>0</v>
      </c>
      <c r="BG319" s="152">
        <f>IF(U319="zákl. přenesená",N319,0)</f>
        <v>0</v>
      </c>
      <c r="BH319" s="152">
        <f>IF(U319="sníž. přenesená",N319,0)</f>
        <v>0</v>
      </c>
      <c r="BI319" s="152">
        <f>IF(U319="nulová",N319,0)</f>
        <v>0</v>
      </c>
      <c r="BJ319" s="21" t="s">
        <v>102</v>
      </c>
      <c r="BK319" s="152">
        <f>ROUND(L319*K319,1)</f>
        <v>0</v>
      </c>
      <c r="BL319" s="21" t="s">
        <v>102</v>
      </c>
      <c r="BM319" s="21" t="s">
        <v>816</v>
      </c>
    </row>
    <row r="320" s="1" customFormat="1" ht="16.5" customHeight="1">
      <c r="B320" s="45"/>
      <c r="C320" s="227" t="s">
        <v>817</v>
      </c>
      <c r="D320" s="227" t="s">
        <v>231</v>
      </c>
      <c r="E320" s="228" t="s">
        <v>818</v>
      </c>
      <c r="F320" s="229" t="s">
        <v>819</v>
      </c>
      <c r="G320" s="229"/>
      <c r="H320" s="229"/>
      <c r="I320" s="229"/>
      <c r="J320" s="230" t="s">
        <v>325</v>
      </c>
      <c r="K320" s="231">
        <v>1</v>
      </c>
      <c r="L320" s="232">
        <v>0</v>
      </c>
      <c r="M320" s="233"/>
      <c r="N320" s="234">
        <f>ROUND(L320*K320,1)</f>
        <v>0</v>
      </c>
      <c r="O320" s="234"/>
      <c r="P320" s="234"/>
      <c r="Q320" s="234"/>
      <c r="R320" s="47"/>
      <c r="T320" s="235" t="s">
        <v>22</v>
      </c>
      <c r="U320" s="55" t="s">
        <v>50</v>
      </c>
      <c r="V320" s="46"/>
      <c r="W320" s="236">
        <f>V320*K320</f>
        <v>0</v>
      </c>
      <c r="X320" s="236">
        <v>0</v>
      </c>
      <c r="Y320" s="236">
        <f>X320*K320</f>
        <v>0</v>
      </c>
      <c r="Z320" s="236">
        <v>0</v>
      </c>
      <c r="AA320" s="237">
        <f>Z320*K320</f>
        <v>0</v>
      </c>
      <c r="AR320" s="21" t="s">
        <v>102</v>
      </c>
      <c r="AT320" s="21" t="s">
        <v>231</v>
      </c>
      <c r="AU320" s="21" t="s">
        <v>93</v>
      </c>
      <c r="AY320" s="21" t="s">
        <v>230</v>
      </c>
      <c r="BE320" s="152">
        <f>IF(U320="základní",N320,0)</f>
        <v>0</v>
      </c>
      <c r="BF320" s="152">
        <f>IF(U320="snížená",N320,0)</f>
        <v>0</v>
      </c>
      <c r="BG320" s="152">
        <f>IF(U320="zákl. přenesená",N320,0)</f>
        <v>0</v>
      </c>
      <c r="BH320" s="152">
        <f>IF(U320="sníž. přenesená",N320,0)</f>
        <v>0</v>
      </c>
      <c r="BI320" s="152">
        <f>IF(U320="nulová",N320,0)</f>
        <v>0</v>
      </c>
      <c r="BJ320" s="21" t="s">
        <v>102</v>
      </c>
      <c r="BK320" s="152">
        <f>ROUND(L320*K320,1)</f>
        <v>0</v>
      </c>
      <c r="BL320" s="21" t="s">
        <v>102</v>
      </c>
      <c r="BM320" s="21" t="s">
        <v>820</v>
      </c>
    </row>
    <row r="321" s="10" customFormat="1" ht="29.88" customHeight="1">
      <c r="B321" s="213"/>
      <c r="C321" s="214"/>
      <c r="D321" s="224" t="s">
        <v>206</v>
      </c>
      <c r="E321" s="224"/>
      <c r="F321" s="224"/>
      <c r="G321" s="224"/>
      <c r="H321" s="224"/>
      <c r="I321" s="224"/>
      <c r="J321" s="224"/>
      <c r="K321" s="224"/>
      <c r="L321" s="224"/>
      <c r="M321" s="224"/>
      <c r="N321" s="238">
        <f>BK321</f>
        <v>0</v>
      </c>
      <c r="O321" s="239"/>
      <c r="P321" s="239"/>
      <c r="Q321" s="239"/>
      <c r="R321" s="217"/>
      <c r="T321" s="218"/>
      <c r="U321" s="214"/>
      <c r="V321" s="214"/>
      <c r="W321" s="219">
        <f>W322</f>
        <v>0</v>
      </c>
      <c r="X321" s="214"/>
      <c r="Y321" s="219">
        <f>Y322</f>
        <v>0</v>
      </c>
      <c r="Z321" s="214"/>
      <c r="AA321" s="220">
        <f>AA322</f>
        <v>0</v>
      </c>
      <c r="AR321" s="221" t="s">
        <v>109</v>
      </c>
      <c r="AT321" s="222" t="s">
        <v>81</v>
      </c>
      <c r="AU321" s="222" t="s">
        <v>89</v>
      </c>
      <c r="AY321" s="221" t="s">
        <v>230</v>
      </c>
      <c r="BK321" s="223">
        <f>BK322</f>
        <v>0</v>
      </c>
    </row>
    <row r="322" s="1" customFormat="1" ht="63.75" customHeight="1">
      <c r="B322" s="45"/>
      <c r="C322" s="227" t="s">
        <v>821</v>
      </c>
      <c r="D322" s="227" t="s">
        <v>231</v>
      </c>
      <c r="E322" s="228" t="s">
        <v>822</v>
      </c>
      <c r="F322" s="229" t="s">
        <v>823</v>
      </c>
      <c r="G322" s="229"/>
      <c r="H322" s="229"/>
      <c r="I322" s="229"/>
      <c r="J322" s="230" t="s">
        <v>325</v>
      </c>
      <c r="K322" s="231">
        <v>1</v>
      </c>
      <c r="L322" s="232">
        <v>0</v>
      </c>
      <c r="M322" s="233"/>
      <c r="N322" s="234">
        <f>ROUND(L322*K322,1)</f>
        <v>0</v>
      </c>
      <c r="O322" s="234"/>
      <c r="P322" s="234"/>
      <c r="Q322" s="234"/>
      <c r="R322" s="47"/>
      <c r="T322" s="235" t="s">
        <v>22</v>
      </c>
      <c r="U322" s="55" t="s">
        <v>50</v>
      </c>
      <c r="V322" s="46"/>
      <c r="W322" s="236">
        <f>V322*K322</f>
        <v>0</v>
      </c>
      <c r="X322" s="236">
        <v>0</v>
      </c>
      <c r="Y322" s="236">
        <f>X322*K322</f>
        <v>0</v>
      </c>
      <c r="Z322" s="236">
        <v>0</v>
      </c>
      <c r="AA322" s="237">
        <f>Z322*K322</f>
        <v>0</v>
      </c>
      <c r="AR322" s="21" t="s">
        <v>799</v>
      </c>
      <c r="AT322" s="21" t="s">
        <v>231</v>
      </c>
      <c r="AU322" s="21" t="s">
        <v>93</v>
      </c>
      <c r="AY322" s="21" t="s">
        <v>230</v>
      </c>
      <c r="BE322" s="152">
        <f>IF(U322="základní",N322,0)</f>
        <v>0</v>
      </c>
      <c r="BF322" s="152">
        <f>IF(U322="snížená",N322,0)</f>
        <v>0</v>
      </c>
      <c r="BG322" s="152">
        <f>IF(U322="zákl. přenesená",N322,0)</f>
        <v>0</v>
      </c>
      <c r="BH322" s="152">
        <f>IF(U322="sníž. přenesená",N322,0)</f>
        <v>0</v>
      </c>
      <c r="BI322" s="152">
        <f>IF(U322="nulová",N322,0)</f>
        <v>0</v>
      </c>
      <c r="BJ322" s="21" t="s">
        <v>102</v>
      </c>
      <c r="BK322" s="152">
        <f>ROUND(L322*K322,1)</f>
        <v>0</v>
      </c>
      <c r="BL322" s="21" t="s">
        <v>799</v>
      </c>
      <c r="BM322" s="21" t="s">
        <v>824</v>
      </c>
    </row>
    <row r="323" s="1" customFormat="1" ht="49.92" customHeight="1">
      <c r="B323" s="45"/>
      <c r="C323" s="46"/>
      <c r="D323" s="215" t="s">
        <v>825</v>
      </c>
      <c r="E323" s="46"/>
      <c r="F323" s="46"/>
      <c r="G323" s="46"/>
      <c r="H323" s="46"/>
      <c r="I323" s="46"/>
      <c r="J323" s="46"/>
      <c r="K323" s="46"/>
      <c r="L323" s="46"/>
      <c r="M323" s="46"/>
      <c r="N323" s="248">
        <f>BK323</f>
        <v>0</v>
      </c>
      <c r="O323" s="249"/>
      <c r="P323" s="249"/>
      <c r="Q323" s="249"/>
      <c r="R323" s="47"/>
      <c r="T323" s="201"/>
      <c r="U323" s="71"/>
      <c r="V323" s="71"/>
      <c r="W323" s="71"/>
      <c r="X323" s="71"/>
      <c r="Y323" s="71"/>
      <c r="Z323" s="71"/>
      <c r="AA323" s="73"/>
      <c r="AT323" s="21" t="s">
        <v>81</v>
      </c>
      <c r="AU323" s="21" t="s">
        <v>82</v>
      </c>
      <c r="AY323" s="21" t="s">
        <v>826</v>
      </c>
      <c r="BK323" s="152">
        <v>0</v>
      </c>
    </row>
    <row r="324" s="1" customFormat="1" ht="6.96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6"/>
    </row>
  </sheetData>
  <sheetProtection sheet="1" formatColumns="0" formatRows="0" objects="1" scenarios="1" spinCount="10" saltValue="uKcVoZlOS0VLSwsZ5NHotNuiAZPu4YIoyLI4O07yF5qRKxj2KdzZpk82ctXGi2Z/lPRh54lb+udaYViflwYUEw==" hashValue="crzD3DI8W12Pmlb06AI/pCiYnjne1UqCbSSo26UfC9kc53xXjJZEfSOTR329ZAOdvuJq84rzdFsp0OG9NaMtGA==" algorithmName="SHA-512" password="CC35"/>
  <mergeCells count="571">
    <mergeCell ref="F305:I305"/>
    <mergeCell ref="F304:I304"/>
    <mergeCell ref="F306:I306"/>
    <mergeCell ref="F307:I307"/>
    <mergeCell ref="F309:I309"/>
    <mergeCell ref="F310:I310"/>
    <mergeCell ref="F311:I311"/>
    <mergeCell ref="F314:I314"/>
    <mergeCell ref="F315:I315"/>
    <mergeCell ref="F316:I316"/>
    <mergeCell ref="F318:I318"/>
    <mergeCell ref="F319:I319"/>
    <mergeCell ref="F320:I320"/>
    <mergeCell ref="F322:I322"/>
    <mergeCell ref="L305:M305"/>
    <mergeCell ref="L304:M304"/>
    <mergeCell ref="L306:M306"/>
    <mergeCell ref="L307:M307"/>
    <mergeCell ref="L309:M309"/>
    <mergeCell ref="L310:M310"/>
    <mergeCell ref="L311:M311"/>
    <mergeCell ref="L314:M314"/>
    <mergeCell ref="L315:M315"/>
    <mergeCell ref="L316:M316"/>
    <mergeCell ref="L318:M318"/>
    <mergeCell ref="L319:M319"/>
    <mergeCell ref="L320:M320"/>
    <mergeCell ref="L322:M322"/>
    <mergeCell ref="N320:Q320"/>
    <mergeCell ref="N318:Q318"/>
    <mergeCell ref="N319:Q319"/>
    <mergeCell ref="N322:Q322"/>
    <mergeCell ref="N321:Q321"/>
    <mergeCell ref="N323:Q323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56:Q256"/>
    <mergeCell ref="N257:Q257"/>
    <mergeCell ref="N258:Q258"/>
    <mergeCell ref="N259:Q259"/>
    <mergeCell ref="N260:Q260"/>
    <mergeCell ref="N261:Q261"/>
    <mergeCell ref="N262:Q262"/>
    <mergeCell ref="N255:Q255"/>
    <mergeCell ref="F251:I251"/>
    <mergeCell ref="F252:I252"/>
    <mergeCell ref="F253:I253"/>
    <mergeCell ref="F254:I254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5:I265"/>
    <mergeCell ref="F266:I266"/>
    <mergeCell ref="F267:I267"/>
    <mergeCell ref="L251:M251"/>
    <mergeCell ref="L252:M252"/>
    <mergeCell ref="L253:M253"/>
    <mergeCell ref="L254:M254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5:M265"/>
    <mergeCell ref="L266:M266"/>
    <mergeCell ref="L267:M267"/>
    <mergeCell ref="N263:Q263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73:Q273"/>
    <mergeCell ref="N274:Q274"/>
    <mergeCell ref="N275:Q275"/>
    <mergeCell ref="N276:Q276"/>
    <mergeCell ref="N277:Q277"/>
    <mergeCell ref="N278:Q278"/>
    <mergeCell ref="N264:Q264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82:I282"/>
    <mergeCell ref="F283:I283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L279:M279"/>
    <mergeCell ref="L280:M280"/>
    <mergeCell ref="L282:M282"/>
    <mergeCell ref="L283:M283"/>
    <mergeCell ref="N297:Q297"/>
    <mergeCell ref="N287:Q287"/>
    <mergeCell ref="N292:Q292"/>
    <mergeCell ref="N296:Q296"/>
    <mergeCell ref="F284:I284"/>
    <mergeCell ref="F285:I285"/>
    <mergeCell ref="F286:I286"/>
    <mergeCell ref="F288:I288"/>
    <mergeCell ref="F289:I289"/>
    <mergeCell ref="F290:I290"/>
    <mergeCell ref="F291:I291"/>
    <mergeCell ref="F293:I293"/>
    <mergeCell ref="F294:I294"/>
    <mergeCell ref="F295:I295"/>
    <mergeCell ref="F297:I297"/>
    <mergeCell ref="F298:I298"/>
    <mergeCell ref="F301:I301"/>
    <mergeCell ref="F302:I302"/>
    <mergeCell ref="F303:I303"/>
    <mergeCell ref="L284:M284"/>
    <mergeCell ref="L285:M285"/>
    <mergeCell ref="L286:M286"/>
    <mergeCell ref="L288:M288"/>
    <mergeCell ref="L289:M289"/>
    <mergeCell ref="L290:M290"/>
    <mergeCell ref="L291:M291"/>
    <mergeCell ref="L293:M293"/>
    <mergeCell ref="L294:M294"/>
    <mergeCell ref="L295:M295"/>
    <mergeCell ref="L297:M297"/>
    <mergeCell ref="L298:M298"/>
    <mergeCell ref="L301:M301"/>
    <mergeCell ref="L302:M302"/>
    <mergeCell ref="L303:M303"/>
    <mergeCell ref="N316:Q316"/>
    <mergeCell ref="N314:Q314"/>
    <mergeCell ref="N315:Q315"/>
    <mergeCell ref="N313:Q313"/>
    <mergeCell ref="N317:Q317"/>
    <mergeCell ref="N279:Q279"/>
    <mergeCell ref="N280:Q280"/>
    <mergeCell ref="N282:Q282"/>
    <mergeCell ref="N283:Q283"/>
    <mergeCell ref="N284:Q284"/>
    <mergeCell ref="N285:Q285"/>
    <mergeCell ref="N286:Q286"/>
    <mergeCell ref="N288:Q288"/>
    <mergeCell ref="N289:Q289"/>
    <mergeCell ref="N290:Q290"/>
    <mergeCell ref="N291:Q291"/>
    <mergeCell ref="N293:Q293"/>
    <mergeCell ref="N294:Q294"/>
    <mergeCell ref="N295:Q295"/>
    <mergeCell ref="N281:Q281"/>
    <mergeCell ref="N298:Q298"/>
    <mergeCell ref="N301:Q301"/>
    <mergeCell ref="N302:Q302"/>
    <mergeCell ref="N303:Q303"/>
    <mergeCell ref="N304:Q304"/>
    <mergeCell ref="N305:Q305"/>
    <mergeCell ref="N306:Q306"/>
    <mergeCell ref="N307:Q307"/>
    <mergeCell ref="N309:Q309"/>
    <mergeCell ref="N310:Q310"/>
    <mergeCell ref="N311:Q311"/>
    <mergeCell ref="N299:Q299"/>
    <mergeCell ref="N300:Q300"/>
    <mergeCell ref="N308:Q308"/>
    <mergeCell ref="N312:Q312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109:Q109"/>
    <mergeCell ref="N94:Q94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N112:Q112"/>
    <mergeCell ref="N111:Q111"/>
    <mergeCell ref="N113:Q113"/>
    <mergeCell ref="N114:Q114"/>
    <mergeCell ref="N115:Q115"/>
    <mergeCell ref="N116:Q116"/>
    <mergeCell ref="N117:Q117"/>
    <mergeCell ref="N119:Q119"/>
    <mergeCell ref="N120:Q120"/>
    <mergeCell ref="N121:Q121"/>
    <mergeCell ref="N122:Q122"/>
    <mergeCell ref="N123:Q123"/>
    <mergeCell ref="N124:Q124"/>
    <mergeCell ref="N125:Q125"/>
    <mergeCell ref="L127:Q127"/>
    <mergeCell ref="D120:H120"/>
    <mergeCell ref="D123:H123"/>
    <mergeCell ref="D121:H121"/>
    <mergeCell ref="D122:H122"/>
    <mergeCell ref="D124:H124"/>
    <mergeCell ref="C133:Q133"/>
    <mergeCell ref="F135:P135"/>
    <mergeCell ref="F137:P137"/>
    <mergeCell ref="F136:P136"/>
    <mergeCell ref="F138:P138"/>
    <mergeCell ref="M140:P140"/>
    <mergeCell ref="M142:Q142"/>
    <mergeCell ref="M143:Q143"/>
    <mergeCell ref="F145:I145"/>
    <mergeCell ref="L145:M145"/>
    <mergeCell ref="N145:Q145"/>
    <mergeCell ref="N146:Q146"/>
    <mergeCell ref="N147:Q147"/>
    <mergeCell ref="N148:Q148"/>
    <mergeCell ref="F149:I149"/>
    <mergeCell ref="L149:M149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F150:I150"/>
    <mergeCell ref="F154:I154"/>
    <mergeCell ref="F153:I153"/>
    <mergeCell ref="F151:I151"/>
    <mergeCell ref="F152:I152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L150:M150"/>
    <mergeCell ref="L156:M156"/>
    <mergeCell ref="L151:M151"/>
    <mergeCell ref="L152:M152"/>
    <mergeCell ref="L153:M153"/>
    <mergeCell ref="L154:M154"/>
    <mergeCell ref="L155:M155"/>
    <mergeCell ref="L157:M157"/>
    <mergeCell ref="L158:M158"/>
    <mergeCell ref="L159:M159"/>
    <mergeCell ref="L160:M160"/>
    <mergeCell ref="L161:M161"/>
    <mergeCell ref="L162:M162"/>
    <mergeCell ref="L163:M163"/>
    <mergeCell ref="N176:Q176"/>
    <mergeCell ref="N174:Q174"/>
    <mergeCell ref="N175:Q175"/>
    <mergeCell ref="N173:Q173"/>
    <mergeCell ref="F165:I165"/>
    <mergeCell ref="F167:I167"/>
    <mergeCell ref="F166:I166"/>
    <mergeCell ref="F168:I168"/>
    <mergeCell ref="F169:I169"/>
    <mergeCell ref="F170:I170"/>
    <mergeCell ref="F171:I171"/>
    <mergeCell ref="F172:I172"/>
    <mergeCell ref="F174:I174"/>
    <mergeCell ref="F175:I175"/>
    <mergeCell ref="F176:I176"/>
    <mergeCell ref="F177:I177"/>
    <mergeCell ref="F178:I178"/>
    <mergeCell ref="F180:I180"/>
    <mergeCell ref="F181:I181"/>
    <mergeCell ref="L165:M165"/>
    <mergeCell ref="L167:M167"/>
    <mergeCell ref="L166:M166"/>
    <mergeCell ref="L168:M168"/>
    <mergeCell ref="L169:M169"/>
    <mergeCell ref="L170:M170"/>
    <mergeCell ref="L171:M171"/>
    <mergeCell ref="L172:M172"/>
    <mergeCell ref="L174:M174"/>
    <mergeCell ref="L175:M175"/>
    <mergeCell ref="L176:M176"/>
    <mergeCell ref="L177:M177"/>
    <mergeCell ref="L178:M178"/>
    <mergeCell ref="L180:M180"/>
    <mergeCell ref="L181:M181"/>
    <mergeCell ref="N160:Q160"/>
    <mergeCell ref="N163:Q163"/>
    <mergeCell ref="N161:Q161"/>
    <mergeCell ref="N162:Q162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64:Q164"/>
    <mergeCell ref="H1:K1"/>
    <mergeCell ref="C2:Q2"/>
    <mergeCell ref="C4:Q4"/>
    <mergeCell ref="F6:P6"/>
    <mergeCell ref="F8:P8"/>
    <mergeCell ref="F7:P7"/>
    <mergeCell ref="F9:P9"/>
    <mergeCell ref="S2:AC2"/>
    <mergeCell ref="N193:Q193"/>
    <mergeCell ref="N192:Q192"/>
    <mergeCell ref="F182:I182"/>
    <mergeCell ref="F183:I183"/>
    <mergeCell ref="F184:I184"/>
    <mergeCell ref="F185:I185"/>
    <mergeCell ref="F186:I186"/>
    <mergeCell ref="F187:I187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L182:M182"/>
    <mergeCell ref="L183:M183"/>
    <mergeCell ref="L184:M184"/>
    <mergeCell ref="L185:M185"/>
    <mergeCell ref="L186:M186"/>
    <mergeCell ref="L187:M187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N210:Q210"/>
    <mergeCell ref="N209:Q209"/>
    <mergeCell ref="F198:I198"/>
    <mergeCell ref="F199:I199"/>
    <mergeCell ref="F200:I200"/>
    <mergeCell ref="F201:I201"/>
    <mergeCell ref="F202:I202"/>
    <mergeCell ref="F204:I204"/>
    <mergeCell ref="F206:I206"/>
    <mergeCell ref="F207:I207"/>
    <mergeCell ref="F208:I208"/>
    <mergeCell ref="F209:I209"/>
    <mergeCell ref="F210:I210"/>
    <mergeCell ref="F211:I211"/>
    <mergeCell ref="F212:I212"/>
    <mergeCell ref="F213:I213"/>
    <mergeCell ref="F214:I214"/>
    <mergeCell ref="L198:M198"/>
    <mergeCell ref="L199:M199"/>
    <mergeCell ref="L200:M200"/>
    <mergeCell ref="L201:M201"/>
    <mergeCell ref="L202:M202"/>
    <mergeCell ref="L204:M204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N227:Q227"/>
    <mergeCell ref="N226:Q226"/>
    <mergeCell ref="N228:Q228"/>
    <mergeCell ref="F215:I215"/>
    <mergeCell ref="F216:I216"/>
    <mergeCell ref="F217:I217"/>
    <mergeCell ref="F218:I218"/>
    <mergeCell ref="F220:I220"/>
    <mergeCell ref="F221:I221"/>
    <mergeCell ref="F222:I222"/>
    <mergeCell ref="F224:I224"/>
    <mergeCell ref="F225:I225"/>
    <mergeCell ref="F226:I226"/>
    <mergeCell ref="F227:I227"/>
    <mergeCell ref="F229:I229"/>
    <mergeCell ref="F232:I232"/>
    <mergeCell ref="F233:I233"/>
    <mergeCell ref="F234:I234"/>
    <mergeCell ref="L215:M215"/>
    <mergeCell ref="L216:M216"/>
    <mergeCell ref="L217:M217"/>
    <mergeCell ref="L218:M218"/>
    <mergeCell ref="L220:M220"/>
    <mergeCell ref="L221:M221"/>
    <mergeCell ref="L222:M222"/>
    <mergeCell ref="L224:M224"/>
    <mergeCell ref="L225:M225"/>
    <mergeCell ref="L226:M226"/>
    <mergeCell ref="L227:M227"/>
    <mergeCell ref="L229:M229"/>
    <mergeCell ref="L232:M232"/>
    <mergeCell ref="L233:M233"/>
    <mergeCell ref="L234:M234"/>
    <mergeCell ref="N246:Q246"/>
    <mergeCell ref="N245:Q245"/>
    <mergeCell ref="F235:I235"/>
    <mergeCell ref="F236:I236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L235:M235"/>
    <mergeCell ref="L236:M236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N177:Q177"/>
    <mergeCell ref="N178:Q178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9:Q189"/>
    <mergeCell ref="N190:Q190"/>
    <mergeCell ref="N191:Q191"/>
    <mergeCell ref="N179:Q179"/>
    <mergeCell ref="N188:Q188"/>
    <mergeCell ref="N194:Q194"/>
    <mergeCell ref="N195:Q195"/>
    <mergeCell ref="N196:Q196"/>
    <mergeCell ref="N197:Q197"/>
    <mergeCell ref="N198:Q198"/>
    <mergeCell ref="N199:Q199"/>
    <mergeCell ref="N200:Q200"/>
    <mergeCell ref="N201:Q201"/>
    <mergeCell ref="N202:Q202"/>
    <mergeCell ref="N204:Q204"/>
    <mergeCell ref="N206:Q206"/>
    <mergeCell ref="N207:Q207"/>
    <mergeCell ref="N208:Q208"/>
    <mergeCell ref="N203:Q203"/>
    <mergeCell ref="N205:Q205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20:Q220"/>
    <mergeCell ref="N221:Q221"/>
    <mergeCell ref="N222:Q222"/>
    <mergeCell ref="N224:Q224"/>
    <mergeCell ref="N225:Q225"/>
    <mergeCell ref="N219:Q219"/>
    <mergeCell ref="N223:Q223"/>
    <mergeCell ref="N229:Q229"/>
    <mergeCell ref="N232:Q232"/>
    <mergeCell ref="N233:Q233"/>
    <mergeCell ref="N234:Q234"/>
    <mergeCell ref="N235:Q235"/>
    <mergeCell ref="N236:Q236"/>
    <mergeCell ref="N238:Q238"/>
    <mergeCell ref="N239:Q239"/>
    <mergeCell ref="N240:Q240"/>
    <mergeCell ref="N241:Q241"/>
    <mergeCell ref="N242:Q242"/>
    <mergeCell ref="N243:Q243"/>
    <mergeCell ref="N244:Q244"/>
    <mergeCell ref="N230:Q230"/>
    <mergeCell ref="N231:Q231"/>
    <mergeCell ref="N237:Q237"/>
  </mergeCells>
  <hyperlinks>
    <hyperlink ref="F1:G1" location="C2" display="1) Krycí list rozpočtu"/>
    <hyperlink ref="H1:K1" location="C88" display="2) Rekapitulace rozpočtu"/>
    <hyperlink ref="L1" location="C14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827</v>
      </c>
      <c r="E9" s="46"/>
      <c r="F9" s="35" t="s">
        <v>828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N95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(SUM(BE95:BE102)+SUM(BE122:BE184))</f>
        <v>0</v>
      </c>
      <c r="I34" s="46"/>
      <c r="J34" s="46"/>
      <c r="K34" s="46"/>
      <c r="L34" s="46"/>
      <c r="M34" s="170">
        <f>ROUND((SUM(BE95:BE102)+SUM(BE122:BE184)),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(SUM(BF95:BF102)+SUM(BF122:BF184))</f>
        <v>0</v>
      </c>
      <c r="I35" s="46"/>
      <c r="J35" s="46"/>
      <c r="K35" s="46"/>
      <c r="L35" s="46"/>
      <c r="M35" s="170">
        <f>ROUND((SUM(BF95:BF102)+SUM(BF122:BF184)),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(SUM(BG95:BG102)+SUM(BG122:BG184))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(SUM(BH95:BH102)+SUM(BH122:BH184))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(SUM(BI95:BI102)+SUM(BI122:BI184))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827</v>
      </c>
      <c r="D81" s="46"/>
      <c r="E81" s="46"/>
      <c r="F81" s="86" t="str">
        <f>F9</f>
        <v>01.1 - SO 01 Elektroinstalace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N122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191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N123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829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N124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830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N177</f>
        <v>0</v>
      </c>
      <c r="O93" s="132"/>
      <c r="P93" s="132"/>
      <c r="Q93" s="132"/>
      <c r="R93" s="191"/>
      <c r="T93" s="192"/>
      <c r="U93" s="192"/>
    </row>
    <row r="94" s="1" customFormat="1" ht="21.84" customHeight="1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/>
      <c r="T94" s="179"/>
      <c r="U94" s="179"/>
    </row>
    <row r="95" s="1" customFormat="1" ht="29.28" customHeight="1">
      <c r="B95" s="45"/>
      <c r="C95" s="182" t="s">
        <v>207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83">
        <f>ROUND(N96+N97+N98+N99+N100+N101,1)</f>
        <v>0</v>
      </c>
      <c r="O95" s="193"/>
      <c r="P95" s="193"/>
      <c r="Q95" s="193"/>
      <c r="R95" s="47"/>
      <c r="T95" s="194"/>
      <c r="U95" s="195" t="s">
        <v>46</v>
      </c>
    </row>
    <row r="96" s="1" customFormat="1" ht="18" customHeight="1">
      <c r="B96" s="45"/>
      <c r="C96" s="46"/>
      <c r="D96" s="153" t="s">
        <v>208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ROUND(N90*T96,1)</f>
        <v>0</v>
      </c>
      <c r="O96" s="135"/>
      <c r="P96" s="135"/>
      <c r="Q96" s="135"/>
      <c r="R96" s="47"/>
      <c r="S96" s="196"/>
      <c r="T96" s="197"/>
      <c r="U96" s="198" t="s">
        <v>50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209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102</v>
      </c>
      <c r="BK96" s="196"/>
      <c r="BL96" s="196"/>
      <c r="BM96" s="196"/>
    </row>
    <row r="97" s="1" customFormat="1" ht="18" customHeight="1">
      <c r="B97" s="45"/>
      <c r="C97" s="46"/>
      <c r="D97" s="153" t="s">
        <v>210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ROUND(N90*T97,1)</f>
        <v>0</v>
      </c>
      <c r="O97" s="135"/>
      <c r="P97" s="135"/>
      <c r="Q97" s="135"/>
      <c r="R97" s="47"/>
      <c r="S97" s="196"/>
      <c r="T97" s="197"/>
      <c r="U97" s="198" t="s">
        <v>50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209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102</v>
      </c>
      <c r="BK97" s="196"/>
      <c r="BL97" s="196"/>
      <c r="BM97" s="196"/>
    </row>
    <row r="98" s="1" customFormat="1" ht="18" customHeight="1">
      <c r="B98" s="45"/>
      <c r="C98" s="46"/>
      <c r="D98" s="153" t="s">
        <v>211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ROUND(N90*T98,1)</f>
        <v>0</v>
      </c>
      <c r="O98" s="135"/>
      <c r="P98" s="135"/>
      <c r="Q98" s="135"/>
      <c r="R98" s="47"/>
      <c r="S98" s="196"/>
      <c r="T98" s="197"/>
      <c r="U98" s="198" t="s">
        <v>50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209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102</v>
      </c>
      <c r="BK98" s="196"/>
      <c r="BL98" s="196"/>
      <c r="BM98" s="196"/>
    </row>
    <row r="99" s="1" customFormat="1" ht="18" customHeight="1">
      <c r="B99" s="45"/>
      <c r="C99" s="46"/>
      <c r="D99" s="153" t="s">
        <v>212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ROUND(N90*T99,1)</f>
        <v>0</v>
      </c>
      <c r="O99" s="135"/>
      <c r="P99" s="135"/>
      <c r="Q99" s="135"/>
      <c r="R99" s="47"/>
      <c r="S99" s="196"/>
      <c r="T99" s="197"/>
      <c r="U99" s="198" t="s">
        <v>50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209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102</v>
      </c>
      <c r="BK99" s="196"/>
      <c r="BL99" s="196"/>
      <c r="BM99" s="196"/>
    </row>
    <row r="100" s="1" customFormat="1" ht="18" customHeight="1">
      <c r="B100" s="45"/>
      <c r="C100" s="46"/>
      <c r="D100" s="153" t="s">
        <v>213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ROUND(N90*T100,1)</f>
        <v>0</v>
      </c>
      <c r="O100" s="135"/>
      <c r="P100" s="135"/>
      <c r="Q100" s="135"/>
      <c r="R100" s="47"/>
      <c r="S100" s="196"/>
      <c r="T100" s="197"/>
      <c r="U100" s="198" t="s">
        <v>50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209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102</v>
      </c>
      <c r="BK100" s="196"/>
      <c r="BL100" s="196"/>
      <c r="BM100" s="196"/>
    </row>
    <row r="101" s="1" customFormat="1" ht="18" customHeight="1">
      <c r="B101" s="45"/>
      <c r="C101" s="46"/>
      <c r="D101" s="147" t="s">
        <v>214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201"/>
      <c r="U101" s="202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215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58" t="s">
        <v>160</v>
      </c>
      <c r="D103" s="159"/>
      <c r="E103" s="159"/>
      <c r="F103" s="159"/>
      <c r="G103" s="159"/>
      <c r="H103" s="159"/>
      <c r="I103" s="159"/>
      <c r="J103" s="159"/>
      <c r="K103" s="159"/>
      <c r="L103" s="160">
        <f>ROUND(SUM(N90+N95),1)</f>
        <v>0</v>
      </c>
      <c r="M103" s="160"/>
      <c r="N103" s="160"/>
      <c r="O103" s="160"/>
      <c r="P103" s="160"/>
      <c r="Q103" s="160"/>
      <c r="R103" s="47"/>
      <c r="T103" s="179"/>
      <c r="U103" s="179"/>
    </row>
    <row r="104" s="1" customFormat="1" ht="6.96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/>
      <c r="T104" s="179"/>
      <c r="U104" s="179"/>
    </row>
    <row r="108" s="1" customFormat="1" ht="6.96" customHeight="1"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="1" customFormat="1" ht="36.96" customHeight="1">
      <c r="B109" s="45"/>
      <c r="C109" s="26" t="s">
        <v>216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6.96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30" customHeight="1">
      <c r="B111" s="45"/>
      <c r="C111" s="37" t="s">
        <v>19</v>
      </c>
      <c r="D111" s="46"/>
      <c r="E111" s="46"/>
      <c r="F111" s="163" t="str">
        <f>F6</f>
        <v>Stavební úpravy porodny krav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6"/>
      <c r="R111" s="47"/>
    </row>
    <row r="112" ht="30" customHeight="1">
      <c r="B112" s="25"/>
      <c r="C112" s="37" t="s">
        <v>168</v>
      </c>
      <c r="D112" s="30"/>
      <c r="E112" s="30"/>
      <c r="F112" s="163" t="s">
        <v>169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ht="30" customHeight="1">
      <c r="B113" s="25"/>
      <c r="C113" s="37" t="s">
        <v>170</v>
      </c>
      <c r="D113" s="30"/>
      <c r="E113" s="30"/>
      <c r="F113" s="163" t="s">
        <v>171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827</v>
      </c>
      <c r="D114" s="46"/>
      <c r="E114" s="46"/>
      <c r="F114" s="86" t="str">
        <f>F9</f>
        <v>01.1 - SO 01 Elektroinstalace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F11</f>
        <v>Košetice</v>
      </c>
      <c r="G116" s="46"/>
      <c r="H116" s="46"/>
      <c r="I116" s="46"/>
      <c r="J116" s="46"/>
      <c r="K116" s="37" t="s">
        <v>26</v>
      </c>
      <c r="L116" s="46"/>
      <c r="M116" s="89" t="str">
        <f>IF(O11="","",O11)</f>
        <v>8. 2. 2019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E14</f>
        <v>Agropodnik Košetice,a.s.</v>
      </c>
      <c r="G118" s="46"/>
      <c r="H118" s="46"/>
      <c r="I118" s="46"/>
      <c r="J118" s="46"/>
      <c r="K118" s="37" t="s">
        <v>36</v>
      </c>
      <c r="L118" s="46"/>
      <c r="M118" s="32" t="str">
        <f>E20</f>
        <v>Farmtec a.s.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34</v>
      </c>
      <c r="D119" s="46"/>
      <c r="E119" s="46"/>
      <c r="F119" s="32" t="str">
        <f>IF(E17="","",E17)</f>
        <v>Vyplň údaj</v>
      </c>
      <c r="G119" s="46"/>
      <c r="H119" s="46"/>
      <c r="I119" s="46"/>
      <c r="J119" s="46"/>
      <c r="K119" s="37" t="s">
        <v>40</v>
      </c>
      <c r="L119" s="46"/>
      <c r="M119" s="32" t="str">
        <f>E23</f>
        <v xml:space="preserve"> 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217</v>
      </c>
      <c r="D121" s="205" t="s">
        <v>218</v>
      </c>
      <c r="E121" s="205" t="s">
        <v>64</v>
      </c>
      <c r="F121" s="205" t="s">
        <v>219</v>
      </c>
      <c r="G121" s="205"/>
      <c r="H121" s="205"/>
      <c r="I121" s="205"/>
      <c r="J121" s="205" t="s">
        <v>220</v>
      </c>
      <c r="K121" s="205" t="s">
        <v>221</v>
      </c>
      <c r="L121" s="205" t="s">
        <v>222</v>
      </c>
      <c r="M121" s="205"/>
      <c r="N121" s="205" t="s">
        <v>177</v>
      </c>
      <c r="O121" s="205"/>
      <c r="P121" s="205"/>
      <c r="Q121" s="206"/>
      <c r="R121" s="207"/>
      <c r="T121" s="105" t="s">
        <v>223</v>
      </c>
      <c r="U121" s="106" t="s">
        <v>46</v>
      </c>
      <c r="V121" s="106" t="s">
        <v>224</v>
      </c>
      <c r="W121" s="106" t="s">
        <v>225</v>
      </c>
      <c r="X121" s="106" t="s">
        <v>226</v>
      </c>
      <c r="Y121" s="106" t="s">
        <v>227</v>
      </c>
      <c r="Z121" s="106" t="s">
        <v>228</v>
      </c>
      <c r="AA121" s="107" t="s">
        <v>229</v>
      </c>
    </row>
    <row r="122" s="1" customFormat="1" ht="29.28" customHeight="1">
      <c r="B122" s="45"/>
      <c r="C122" s="109" t="s">
        <v>174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W123+W185</f>
        <v>0</v>
      </c>
      <c r="X122" s="66"/>
      <c r="Y122" s="210">
        <f>Y123+Y185</f>
        <v>0.6063099999999999</v>
      </c>
      <c r="Z122" s="66"/>
      <c r="AA122" s="211">
        <f>AA123+AA185</f>
        <v>0</v>
      </c>
      <c r="AT122" s="21" t="s">
        <v>81</v>
      </c>
      <c r="AU122" s="21" t="s">
        <v>179</v>
      </c>
      <c r="BK122" s="212">
        <f>BK123+BK185</f>
        <v>0</v>
      </c>
    </row>
    <row r="123" s="10" customFormat="1" ht="37.44001" customHeight="1">
      <c r="B123" s="213"/>
      <c r="C123" s="214"/>
      <c r="D123" s="215" t="s">
        <v>191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W124+W177</f>
        <v>0</v>
      </c>
      <c r="X123" s="214"/>
      <c r="Y123" s="219">
        <f>Y124+Y177</f>
        <v>0.6063099999999999</v>
      </c>
      <c r="Z123" s="214"/>
      <c r="AA123" s="220">
        <f>AA124+AA177</f>
        <v>0</v>
      </c>
      <c r="AR123" s="221" t="s">
        <v>93</v>
      </c>
      <c r="AT123" s="222" t="s">
        <v>81</v>
      </c>
      <c r="AU123" s="222" t="s">
        <v>82</v>
      </c>
      <c r="AY123" s="221" t="s">
        <v>230</v>
      </c>
      <c r="BK123" s="223">
        <f>BK124+BK177</f>
        <v>0</v>
      </c>
    </row>
    <row r="124" s="10" customFormat="1" ht="19.92" customHeight="1">
      <c r="B124" s="213"/>
      <c r="C124" s="214"/>
      <c r="D124" s="224" t="s">
        <v>829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SUM(W125:W176)</f>
        <v>0</v>
      </c>
      <c r="X124" s="214"/>
      <c r="Y124" s="219">
        <f>SUM(Y125:Y176)</f>
        <v>0.6063099999999999</v>
      </c>
      <c r="Z124" s="214"/>
      <c r="AA124" s="220">
        <f>SUM(AA125:AA176)</f>
        <v>0</v>
      </c>
      <c r="AR124" s="221" t="s">
        <v>93</v>
      </c>
      <c r="AT124" s="222" t="s">
        <v>81</v>
      </c>
      <c r="AU124" s="222" t="s">
        <v>89</v>
      </c>
      <c r="AY124" s="221" t="s">
        <v>230</v>
      </c>
      <c r="BK124" s="223">
        <f>SUM(BK125:BK176)</f>
        <v>0</v>
      </c>
    </row>
    <row r="125" s="1" customFormat="1" ht="25.5" customHeight="1">
      <c r="B125" s="45"/>
      <c r="C125" s="227" t="s">
        <v>89</v>
      </c>
      <c r="D125" s="227" t="s">
        <v>231</v>
      </c>
      <c r="E125" s="228" t="s">
        <v>831</v>
      </c>
      <c r="F125" s="229" t="s">
        <v>832</v>
      </c>
      <c r="G125" s="229"/>
      <c r="H125" s="229"/>
      <c r="I125" s="229"/>
      <c r="J125" s="230" t="s">
        <v>330</v>
      </c>
      <c r="K125" s="231">
        <v>75</v>
      </c>
      <c r="L125" s="232">
        <v>0</v>
      </c>
      <c r="M125" s="233"/>
      <c r="N125" s="234">
        <f>ROUND(L125*K125,1)</f>
        <v>0</v>
      </c>
      <c r="O125" s="234"/>
      <c r="P125" s="234"/>
      <c r="Q125" s="234"/>
      <c r="R125" s="47"/>
      <c r="T125" s="235" t="s">
        <v>22</v>
      </c>
      <c r="U125" s="55" t="s">
        <v>50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290</v>
      </c>
      <c r="AT125" s="21" t="s">
        <v>231</v>
      </c>
      <c r="AU125" s="21" t="s">
        <v>93</v>
      </c>
      <c r="AY125" s="21" t="s">
        <v>230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102</v>
      </c>
      <c r="BK125" s="152">
        <f>ROUND(L125*K125,1)</f>
        <v>0</v>
      </c>
      <c r="BL125" s="21" t="s">
        <v>290</v>
      </c>
      <c r="BM125" s="21" t="s">
        <v>833</v>
      </c>
    </row>
    <row r="126" s="1" customFormat="1" ht="16.5" customHeight="1">
      <c r="B126" s="45"/>
      <c r="C126" s="240" t="s">
        <v>93</v>
      </c>
      <c r="D126" s="240" t="s">
        <v>337</v>
      </c>
      <c r="E126" s="241" t="s">
        <v>834</v>
      </c>
      <c r="F126" s="242" t="s">
        <v>835</v>
      </c>
      <c r="G126" s="242"/>
      <c r="H126" s="242"/>
      <c r="I126" s="242"/>
      <c r="J126" s="243" t="s">
        <v>330</v>
      </c>
      <c r="K126" s="244">
        <v>75</v>
      </c>
      <c r="L126" s="245">
        <v>0</v>
      </c>
      <c r="M126" s="246"/>
      <c r="N126" s="247">
        <f>ROUND(L126*K126,1)</f>
        <v>0</v>
      </c>
      <c r="O126" s="234"/>
      <c r="P126" s="234"/>
      <c r="Q126" s="234"/>
      <c r="R126" s="47"/>
      <c r="T126" s="235" t="s">
        <v>22</v>
      </c>
      <c r="U126" s="55" t="s">
        <v>50</v>
      </c>
      <c r="V126" s="46"/>
      <c r="W126" s="236">
        <f>V126*K126</f>
        <v>0</v>
      </c>
      <c r="X126" s="236">
        <v>0.00010000000000000001</v>
      </c>
      <c r="Y126" s="236">
        <f>X126*K126</f>
        <v>0.0075000000000000006</v>
      </c>
      <c r="Z126" s="236">
        <v>0</v>
      </c>
      <c r="AA126" s="237">
        <f>Z126*K126</f>
        <v>0</v>
      </c>
      <c r="AR126" s="21" t="s">
        <v>357</v>
      </c>
      <c r="AT126" s="21" t="s">
        <v>337</v>
      </c>
      <c r="AU126" s="21" t="s">
        <v>93</v>
      </c>
      <c r="AY126" s="21" t="s">
        <v>230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102</v>
      </c>
      <c r="BK126" s="152">
        <f>ROUND(L126*K126,1)</f>
        <v>0</v>
      </c>
      <c r="BL126" s="21" t="s">
        <v>290</v>
      </c>
      <c r="BM126" s="21" t="s">
        <v>836</v>
      </c>
    </row>
    <row r="127" s="1" customFormat="1" ht="25.5" customHeight="1">
      <c r="B127" s="45"/>
      <c r="C127" s="227" t="s">
        <v>97</v>
      </c>
      <c r="D127" s="227" t="s">
        <v>231</v>
      </c>
      <c r="E127" s="228" t="s">
        <v>837</v>
      </c>
      <c r="F127" s="229" t="s">
        <v>838</v>
      </c>
      <c r="G127" s="229"/>
      <c r="H127" s="229"/>
      <c r="I127" s="229"/>
      <c r="J127" s="230" t="s">
        <v>330</v>
      </c>
      <c r="K127" s="231">
        <v>1407</v>
      </c>
      <c r="L127" s="232">
        <v>0</v>
      </c>
      <c r="M127" s="233"/>
      <c r="N127" s="234">
        <f>ROUND(L127*K127,1)</f>
        <v>0</v>
      </c>
      <c r="O127" s="234"/>
      <c r="P127" s="234"/>
      <c r="Q127" s="234"/>
      <c r="R127" s="47"/>
      <c r="T127" s="235" t="s">
        <v>22</v>
      </c>
      <c r="U127" s="55" t="s">
        <v>50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290</v>
      </c>
      <c r="AT127" s="21" t="s">
        <v>231</v>
      </c>
      <c r="AU127" s="21" t="s">
        <v>93</v>
      </c>
      <c r="AY127" s="21" t="s">
        <v>230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102</v>
      </c>
      <c r="BK127" s="152">
        <f>ROUND(L127*K127,1)</f>
        <v>0</v>
      </c>
      <c r="BL127" s="21" t="s">
        <v>290</v>
      </c>
      <c r="BM127" s="21" t="s">
        <v>839</v>
      </c>
    </row>
    <row r="128" s="1" customFormat="1" ht="16.5" customHeight="1">
      <c r="B128" s="45"/>
      <c r="C128" s="240" t="s">
        <v>102</v>
      </c>
      <c r="D128" s="240" t="s">
        <v>337</v>
      </c>
      <c r="E128" s="241" t="s">
        <v>840</v>
      </c>
      <c r="F128" s="242" t="s">
        <v>841</v>
      </c>
      <c r="G128" s="242"/>
      <c r="H128" s="242"/>
      <c r="I128" s="242"/>
      <c r="J128" s="243" t="s">
        <v>330</v>
      </c>
      <c r="K128" s="244">
        <v>1325</v>
      </c>
      <c r="L128" s="245">
        <v>0</v>
      </c>
      <c r="M128" s="246"/>
      <c r="N128" s="247">
        <f>ROUND(L128*K128,1)</f>
        <v>0</v>
      </c>
      <c r="O128" s="234"/>
      <c r="P128" s="234"/>
      <c r="Q128" s="234"/>
      <c r="R128" s="47"/>
      <c r="T128" s="235" t="s">
        <v>22</v>
      </c>
      <c r="U128" s="55" t="s">
        <v>50</v>
      </c>
      <c r="V128" s="46"/>
      <c r="W128" s="236">
        <f>V128*K128</f>
        <v>0</v>
      </c>
      <c r="X128" s="236">
        <v>0.00012</v>
      </c>
      <c r="Y128" s="236">
        <f>X128*K128</f>
        <v>0.159</v>
      </c>
      <c r="Z128" s="236">
        <v>0</v>
      </c>
      <c r="AA128" s="237">
        <f>Z128*K128</f>
        <v>0</v>
      </c>
      <c r="AR128" s="21" t="s">
        <v>357</v>
      </c>
      <c r="AT128" s="21" t="s">
        <v>337</v>
      </c>
      <c r="AU128" s="21" t="s">
        <v>93</v>
      </c>
      <c r="AY128" s="21" t="s">
        <v>230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102</v>
      </c>
      <c r="BK128" s="152">
        <f>ROUND(L128*K128,1)</f>
        <v>0</v>
      </c>
      <c r="BL128" s="21" t="s">
        <v>290</v>
      </c>
      <c r="BM128" s="21" t="s">
        <v>842</v>
      </c>
    </row>
    <row r="129" s="1" customFormat="1" ht="16.5" customHeight="1">
      <c r="B129" s="45"/>
      <c r="C129" s="240" t="s">
        <v>109</v>
      </c>
      <c r="D129" s="240" t="s">
        <v>337</v>
      </c>
      <c r="E129" s="241" t="s">
        <v>843</v>
      </c>
      <c r="F129" s="242" t="s">
        <v>844</v>
      </c>
      <c r="G129" s="242"/>
      <c r="H129" s="242"/>
      <c r="I129" s="242"/>
      <c r="J129" s="243" t="s">
        <v>330</v>
      </c>
      <c r="K129" s="244">
        <v>82</v>
      </c>
      <c r="L129" s="245">
        <v>0</v>
      </c>
      <c r="M129" s="246"/>
      <c r="N129" s="247">
        <f>ROUND(L129*K129,1)</f>
        <v>0</v>
      </c>
      <c r="O129" s="234"/>
      <c r="P129" s="234"/>
      <c r="Q129" s="234"/>
      <c r="R129" s="47"/>
      <c r="T129" s="235" t="s">
        <v>22</v>
      </c>
      <c r="U129" s="55" t="s">
        <v>50</v>
      </c>
      <c r="V129" s="46"/>
      <c r="W129" s="236">
        <f>V129*K129</f>
        <v>0</v>
      </c>
      <c r="X129" s="236">
        <v>0.00017000000000000001</v>
      </c>
      <c r="Y129" s="236">
        <f>X129*K129</f>
        <v>0.013940000000000001</v>
      </c>
      <c r="Z129" s="236">
        <v>0</v>
      </c>
      <c r="AA129" s="237">
        <f>Z129*K129</f>
        <v>0</v>
      </c>
      <c r="AR129" s="21" t="s">
        <v>357</v>
      </c>
      <c r="AT129" s="21" t="s">
        <v>337</v>
      </c>
      <c r="AU129" s="21" t="s">
        <v>93</v>
      </c>
      <c r="AY129" s="21" t="s">
        <v>230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102</v>
      </c>
      <c r="BK129" s="152">
        <f>ROUND(L129*K129,1)</f>
        <v>0</v>
      </c>
      <c r="BL129" s="21" t="s">
        <v>290</v>
      </c>
      <c r="BM129" s="21" t="s">
        <v>845</v>
      </c>
    </row>
    <row r="130" s="1" customFormat="1" ht="25.5" customHeight="1">
      <c r="B130" s="45"/>
      <c r="C130" s="227" t="s">
        <v>250</v>
      </c>
      <c r="D130" s="227" t="s">
        <v>231</v>
      </c>
      <c r="E130" s="228" t="s">
        <v>846</v>
      </c>
      <c r="F130" s="229" t="s">
        <v>847</v>
      </c>
      <c r="G130" s="229"/>
      <c r="H130" s="229"/>
      <c r="I130" s="229"/>
      <c r="J130" s="230" t="s">
        <v>330</v>
      </c>
      <c r="K130" s="231">
        <v>40</v>
      </c>
      <c r="L130" s="232">
        <v>0</v>
      </c>
      <c r="M130" s="233"/>
      <c r="N130" s="234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</v>
      </c>
      <c r="Y130" s="236">
        <f>X130*K130</f>
        <v>0</v>
      </c>
      <c r="Z130" s="236">
        <v>0</v>
      </c>
      <c r="AA130" s="237">
        <f>Z130*K130</f>
        <v>0</v>
      </c>
      <c r="AR130" s="21" t="s">
        <v>290</v>
      </c>
      <c r="AT130" s="21" t="s">
        <v>231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290</v>
      </c>
      <c r="BM130" s="21" t="s">
        <v>848</v>
      </c>
    </row>
    <row r="131" s="1" customFormat="1" ht="16.5" customHeight="1">
      <c r="B131" s="45"/>
      <c r="C131" s="240" t="s">
        <v>254</v>
      </c>
      <c r="D131" s="240" t="s">
        <v>337</v>
      </c>
      <c r="E131" s="241" t="s">
        <v>849</v>
      </c>
      <c r="F131" s="242" t="s">
        <v>850</v>
      </c>
      <c r="G131" s="242"/>
      <c r="H131" s="242"/>
      <c r="I131" s="242"/>
      <c r="J131" s="243" t="s">
        <v>330</v>
      </c>
      <c r="K131" s="244">
        <v>40</v>
      </c>
      <c r="L131" s="245">
        <v>0</v>
      </c>
      <c r="M131" s="246"/>
      <c r="N131" s="247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0.00025000000000000001</v>
      </c>
      <c r="Y131" s="236">
        <f>X131*K131</f>
        <v>0.01</v>
      </c>
      <c r="Z131" s="236">
        <v>0</v>
      </c>
      <c r="AA131" s="237">
        <f>Z131*K131</f>
        <v>0</v>
      </c>
      <c r="AR131" s="21" t="s">
        <v>357</v>
      </c>
      <c r="AT131" s="21" t="s">
        <v>337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290</v>
      </c>
      <c r="BM131" s="21" t="s">
        <v>851</v>
      </c>
    </row>
    <row r="132" s="1" customFormat="1" ht="25.5" customHeight="1">
      <c r="B132" s="45"/>
      <c r="C132" s="227" t="s">
        <v>258</v>
      </c>
      <c r="D132" s="227" t="s">
        <v>231</v>
      </c>
      <c r="E132" s="228" t="s">
        <v>852</v>
      </c>
      <c r="F132" s="229" t="s">
        <v>853</v>
      </c>
      <c r="G132" s="229"/>
      <c r="H132" s="229"/>
      <c r="I132" s="229"/>
      <c r="J132" s="230" t="s">
        <v>330</v>
      </c>
      <c r="K132" s="231">
        <v>130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290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290</v>
      </c>
      <c r="BM132" s="21" t="s">
        <v>854</v>
      </c>
    </row>
    <row r="133" s="1" customFormat="1" ht="16.5" customHeight="1">
      <c r="B133" s="45"/>
      <c r="C133" s="240" t="s">
        <v>262</v>
      </c>
      <c r="D133" s="240" t="s">
        <v>337</v>
      </c>
      <c r="E133" s="241" t="s">
        <v>855</v>
      </c>
      <c r="F133" s="242" t="s">
        <v>856</v>
      </c>
      <c r="G133" s="242"/>
      <c r="H133" s="242"/>
      <c r="I133" s="242"/>
      <c r="J133" s="243" t="s">
        <v>330</v>
      </c>
      <c r="K133" s="244">
        <v>5</v>
      </c>
      <c r="L133" s="245">
        <v>0</v>
      </c>
      <c r="M133" s="246"/>
      <c r="N133" s="247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0.00034000000000000002</v>
      </c>
      <c r="Y133" s="236">
        <f>X133*K133</f>
        <v>0.0017000000000000001</v>
      </c>
      <c r="Z133" s="236">
        <v>0</v>
      </c>
      <c r="AA133" s="237">
        <f>Z133*K133</f>
        <v>0</v>
      </c>
      <c r="AR133" s="21" t="s">
        <v>357</v>
      </c>
      <c r="AT133" s="21" t="s">
        <v>337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290</v>
      </c>
      <c r="BM133" s="21" t="s">
        <v>857</v>
      </c>
    </row>
    <row r="134" s="1" customFormat="1" ht="16.5" customHeight="1">
      <c r="B134" s="45"/>
      <c r="C134" s="240" t="s">
        <v>266</v>
      </c>
      <c r="D134" s="240" t="s">
        <v>337</v>
      </c>
      <c r="E134" s="241" t="s">
        <v>858</v>
      </c>
      <c r="F134" s="242" t="s">
        <v>859</v>
      </c>
      <c r="G134" s="242"/>
      <c r="H134" s="242"/>
      <c r="I134" s="242"/>
      <c r="J134" s="243" t="s">
        <v>330</v>
      </c>
      <c r="K134" s="244">
        <v>125</v>
      </c>
      <c r="L134" s="245">
        <v>0</v>
      </c>
      <c r="M134" s="246"/>
      <c r="N134" s="247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0.00052999999999999998</v>
      </c>
      <c r="Y134" s="236">
        <f>X134*K134</f>
        <v>0.066250000000000003</v>
      </c>
      <c r="Z134" s="236">
        <v>0</v>
      </c>
      <c r="AA134" s="237">
        <f>Z134*K134</f>
        <v>0</v>
      </c>
      <c r="AR134" s="21" t="s">
        <v>357</v>
      </c>
      <c r="AT134" s="21" t="s">
        <v>337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290</v>
      </c>
      <c r="BM134" s="21" t="s">
        <v>860</v>
      </c>
    </row>
    <row r="135" s="1" customFormat="1" ht="25.5" customHeight="1">
      <c r="B135" s="45"/>
      <c r="C135" s="227" t="s">
        <v>270</v>
      </c>
      <c r="D135" s="227" t="s">
        <v>231</v>
      </c>
      <c r="E135" s="228" t="s">
        <v>861</v>
      </c>
      <c r="F135" s="229" t="s">
        <v>862</v>
      </c>
      <c r="G135" s="229"/>
      <c r="H135" s="229"/>
      <c r="I135" s="229"/>
      <c r="J135" s="230" t="s">
        <v>330</v>
      </c>
      <c r="K135" s="231">
        <v>35</v>
      </c>
      <c r="L135" s="232">
        <v>0</v>
      </c>
      <c r="M135" s="233"/>
      <c r="N135" s="234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290</v>
      </c>
      <c r="AT135" s="21" t="s">
        <v>231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290</v>
      </c>
      <c r="BM135" s="21" t="s">
        <v>863</v>
      </c>
    </row>
    <row r="136" s="1" customFormat="1" ht="16.5" customHeight="1">
      <c r="B136" s="45"/>
      <c r="C136" s="240" t="s">
        <v>274</v>
      </c>
      <c r="D136" s="240" t="s">
        <v>337</v>
      </c>
      <c r="E136" s="241" t="s">
        <v>864</v>
      </c>
      <c r="F136" s="242" t="s">
        <v>865</v>
      </c>
      <c r="G136" s="242"/>
      <c r="H136" s="242"/>
      <c r="I136" s="242"/>
      <c r="J136" s="243" t="s">
        <v>330</v>
      </c>
      <c r="K136" s="244">
        <v>35</v>
      </c>
      <c r="L136" s="245">
        <v>0</v>
      </c>
      <c r="M136" s="246"/>
      <c r="N136" s="247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0.00089999999999999998</v>
      </c>
      <c r="Y136" s="236">
        <f>X136*K136</f>
        <v>0.0315</v>
      </c>
      <c r="Z136" s="236">
        <v>0</v>
      </c>
      <c r="AA136" s="237">
        <f>Z136*K136</f>
        <v>0</v>
      </c>
      <c r="AR136" s="21" t="s">
        <v>357</v>
      </c>
      <c r="AT136" s="21" t="s">
        <v>337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290</v>
      </c>
      <c r="BM136" s="21" t="s">
        <v>866</v>
      </c>
    </row>
    <row r="137" s="1" customFormat="1" ht="38.25" customHeight="1">
      <c r="B137" s="45"/>
      <c r="C137" s="227" t="s">
        <v>278</v>
      </c>
      <c r="D137" s="227" t="s">
        <v>231</v>
      </c>
      <c r="E137" s="228" t="s">
        <v>867</v>
      </c>
      <c r="F137" s="229" t="s">
        <v>868</v>
      </c>
      <c r="G137" s="229"/>
      <c r="H137" s="229"/>
      <c r="I137" s="229"/>
      <c r="J137" s="230" t="s">
        <v>330</v>
      </c>
      <c r="K137" s="231">
        <v>240</v>
      </c>
      <c r="L137" s="232">
        <v>0</v>
      </c>
      <c r="M137" s="233"/>
      <c r="N137" s="234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290</v>
      </c>
      <c r="AT137" s="21" t="s">
        <v>231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290</v>
      </c>
      <c r="BM137" s="21" t="s">
        <v>869</v>
      </c>
    </row>
    <row r="138" s="1" customFormat="1" ht="16.5" customHeight="1">
      <c r="B138" s="45"/>
      <c r="C138" s="240" t="s">
        <v>282</v>
      </c>
      <c r="D138" s="240" t="s">
        <v>337</v>
      </c>
      <c r="E138" s="241" t="s">
        <v>870</v>
      </c>
      <c r="F138" s="242" t="s">
        <v>871</v>
      </c>
      <c r="G138" s="242"/>
      <c r="H138" s="242"/>
      <c r="I138" s="242"/>
      <c r="J138" s="243" t="s">
        <v>330</v>
      </c>
      <c r="K138" s="244">
        <v>40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5.0000000000000002E-05</v>
      </c>
      <c r="Y138" s="236">
        <f>X138*K138</f>
        <v>0.002</v>
      </c>
      <c r="Z138" s="236">
        <v>0</v>
      </c>
      <c r="AA138" s="237">
        <f>Z138*K138</f>
        <v>0</v>
      </c>
      <c r="AR138" s="21" t="s">
        <v>357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290</v>
      </c>
      <c r="BM138" s="21" t="s">
        <v>872</v>
      </c>
    </row>
    <row r="139" s="1" customFormat="1" ht="16.5" customHeight="1">
      <c r="B139" s="45"/>
      <c r="C139" s="240" t="s">
        <v>11</v>
      </c>
      <c r="D139" s="240" t="s">
        <v>337</v>
      </c>
      <c r="E139" s="241" t="s">
        <v>873</v>
      </c>
      <c r="F139" s="242" t="s">
        <v>874</v>
      </c>
      <c r="G139" s="242"/>
      <c r="H139" s="242"/>
      <c r="I139" s="242"/>
      <c r="J139" s="243" t="s">
        <v>330</v>
      </c>
      <c r="K139" s="244">
        <v>200</v>
      </c>
      <c r="L139" s="245">
        <v>0</v>
      </c>
      <c r="M139" s="246"/>
      <c r="N139" s="247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6.9999999999999994E-05</v>
      </c>
      <c r="Y139" s="236">
        <f>X139*K139</f>
        <v>0.013999999999999999</v>
      </c>
      <c r="Z139" s="236">
        <v>0</v>
      </c>
      <c r="AA139" s="237">
        <f>Z139*K139</f>
        <v>0</v>
      </c>
      <c r="AR139" s="21" t="s">
        <v>357</v>
      </c>
      <c r="AT139" s="21" t="s">
        <v>337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290</v>
      </c>
      <c r="BM139" s="21" t="s">
        <v>875</v>
      </c>
    </row>
    <row r="140" s="1" customFormat="1" ht="25.5" customHeight="1">
      <c r="B140" s="45"/>
      <c r="C140" s="227" t="s">
        <v>290</v>
      </c>
      <c r="D140" s="227" t="s">
        <v>231</v>
      </c>
      <c r="E140" s="228" t="s">
        <v>876</v>
      </c>
      <c r="F140" s="229" t="s">
        <v>877</v>
      </c>
      <c r="G140" s="229"/>
      <c r="H140" s="229"/>
      <c r="I140" s="229"/>
      <c r="J140" s="230" t="s">
        <v>481</v>
      </c>
      <c r="K140" s="231">
        <v>7</v>
      </c>
      <c r="L140" s="232">
        <v>0</v>
      </c>
      <c r="M140" s="233"/>
      <c r="N140" s="234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290</v>
      </c>
      <c r="AT140" s="21" t="s">
        <v>231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290</v>
      </c>
      <c r="BM140" s="21" t="s">
        <v>878</v>
      </c>
    </row>
    <row r="141" s="1" customFormat="1" ht="16.5" customHeight="1">
      <c r="B141" s="45"/>
      <c r="C141" s="240" t="s">
        <v>294</v>
      </c>
      <c r="D141" s="240" t="s">
        <v>337</v>
      </c>
      <c r="E141" s="241" t="s">
        <v>879</v>
      </c>
      <c r="F141" s="242" t="s">
        <v>880</v>
      </c>
      <c r="G141" s="242"/>
      <c r="H141" s="242"/>
      <c r="I141" s="242"/>
      <c r="J141" s="243" t="s">
        <v>481</v>
      </c>
      <c r="K141" s="244">
        <v>7</v>
      </c>
      <c r="L141" s="245">
        <v>0</v>
      </c>
      <c r="M141" s="246"/>
      <c r="N141" s="247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0.00010000000000000001</v>
      </c>
      <c r="Y141" s="236">
        <f>X141*K141</f>
        <v>0.00069999999999999999</v>
      </c>
      <c r="Z141" s="236">
        <v>0</v>
      </c>
      <c r="AA141" s="237">
        <f>Z141*K141</f>
        <v>0</v>
      </c>
      <c r="AR141" s="21" t="s">
        <v>357</v>
      </c>
      <c r="AT141" s="21" t="s">
        <v>337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290</v>
      </c>
      <c r="BM141" s="21" t="s">
        <v>881</v>
      </c>
    </row>
    <row r="142" s="1" customFormat="1" ht="25.5" customHeight="1">
      <c r="B142" s="45"/>
      <c r="C142" s="227" t="s">
        <v>298</v>
      </c>
      <c r="D142" s="227" t="s">
        <v>231</v>
      </c>
      <c r="E142" s="228" t="s">
        <v>882</v>
      </c>
      <c r="F142" s="229" t="s">
        <v>883</v>
      </c>
      <c r="G142" s="229"/>
      <c r="H142" s="229"/>
      <c r="I142" s="229"/>
      <c r="J142" s="230" t="s">
        <v>330</v>
      </c>
      <c r="K142" s="231">
        <v>120</v>
      </c>
      <c r="L142" s="232">
        <v>0</v>
      </c>
      <c r="M142" s="233"/>
      <c r="N142" s="234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290</v>
      </c>
      <c r="AT142" s="21" t="s">
        <v>231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290</v>
      </c>
      <c r="BM142" s="21" t="s">
        <v>884</v>
      </c>
    </row>
    <row r="143" s="1" customFormat="1" ht="25.5" customHeight="1">
      <c r="B143" s="45"/>
      <c r="C143" s="240" t="s">
        <v>302</v>
      </c>
      <c r="D143" s="240" t="s">
        <v>337</v>
      </c>
      <c r="E143" s="241" t="s">
        <v>885</v>
      </c>
      <c r="F143" s="242" t="s">
        <v>886</v>
      </c>
      <c r="G143" s="242"/>
      <c r="H143" s="242"/>
      <c r="I143" s="242"/>
      <c r="J143" s="243" t="s">
        <v>330</v>
      </c>
      <c r="K143" s="244">
        <v>120</v>
      </c>
      <c r="L143" s="245">
        <v>0</v>
      </c>
      <c r="M143" s="246"/>
      <c r="N143" s="247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0.00019000000000000001</v>
      </c>
      <c r="Y143" s="236">
        <f>X143*K143</f>
        <v>0.022800000000000001</v>
      </c>
      <c r="Z143" s="236">
        <v>0</v>
      </c>
      <c r="AA143" s="237">
        <f>Z143*K143</f>
        <v>0</v>
      </c>
      <c r="AR143" s="21" t="s">
        <v>357</v>
      </c>
      <c r="AT143" s="21" t="s">
        <v>337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290</v>
      </c>
      <c r="BM143" s="21" t="s">
        <v>887</v>
      </c>
    </row>
    <row r="144" s="1" customFormat="1" ht="25.5" customHeight="1">
      <c r="B144" s="45"/>
      <c r="C144" s="227" t="s">
        <v>307</v>
      </c>
      <c r="D144" s="227" t="s">
        <v>231</v>
      </c>
      <c r="E144" s="228" t="s">
        <v>888</v>
      </c>
      <c r="F144" s="229" t="s">
        <v>889</v>
      </c>
      <c r="G144" s="229"/>
      <c r="H144" s="229"/>
      <c r="I144" s="229"/>
      <c r="J144" s="230" t="s">
        <v>330</v>
      </c>
      <c r="K144" s="231">
        <v>145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290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290</v>
      </c>
      <c r="BM144" s="21" t="s">
        <v>890</v>
      </c>
    </row>
    <row r="145" s="1" customFormat="1" ht="25.5" customHeight="1">
      <c r="B145" s="45"/>
      <c r="C145" s="240" t="s">
        <v>10</v>
      </c>
      <c r="D145" s="240" t="s">
        <v>337</v>
      </c>
      <c r="E145" s="241" t="s">
        <v>891</v>
      </c>
      <c r="F145" s="242" t="s">
        <v>892</v>
      </c>
      <c r="G145" s="242"/>
      <c r="H145" s="242"/>
      <c r="I145" s="242"/>
      <c r="J145" s="243" t="s">
        <v>330</v>
      </c>
      <c r="K145" s="244">
        <v>145</v>
      </c>
      <c r="L145" s="245">
        <v>0</v>
      </c>
      <c r="M145" s="246"/>
      <c r="N145" s="247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0.00018000000000000001</v>
      </c>
      <c r="Y145" s="236">
        <f>X145*K145</f>
        <v>0.026100000000000002</v>
      </c>
      <c r="Z145" s="236">
        <v>0</v>
      </c>
      <c r="AA145" s="237">
        <f>Z145*K145</f>
        <v>0</v>
      </c>
      <c r="AR145" s="21" t="s">
        <v>357</v>
      </c>
      <c r="AT145" s="21" t="s">
        <v>337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290</v>
      </c>
      <c r="BM145" s="21" t="s">
        <v>893</v>
      </c>
    </row>
    <row r="146" s="1" customFormat="1" ht="25.5" customHeight="1">
      <c r="B146" s="45"/>
      <c r="C146" s="227" t="s">
        <v>314</v>
      </c>
      <c r="D146" s="227" t="s">
        <v>231</v>
      </c>
      <c r="E146" s="228" t="s">
        <v>894</v>
      </c>
      <c r="F146" s="229" t="s">
        <v>895</v>
      </c>
      <c r="G146" s="229"/>
      <c r="H146" s="229"/>
      <c r="I146" s="229"/>
      <c r="J146" s="230" t="s">
        <v>330</v>
      </c>
      <c r="K146" s="231">
        <v>80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290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290</v>
      </c>
      <c r="BM146" s="21" t="s">
        <v>896</v>
      </c>
    </row>
    <row r="147" s="1" customFormat="1" ht="25.5" customHeight="1">
      <c r="B147" s="45"/>
      <c r="C147" s="240" t="s">
        <v>318</v>
      </c>
      <c r="D147" s="240" t="s">
        <v>337</v>
      </c>
      <c r="E147" s="241" t="s">
        <v>897</v>
      </c>
      <c r="F147" s="242" t="s">
        <v>898</v>
      </c>
      <c r="G147" s="242"/>
      <c r="H147" s="242"/>
      <c r="I147" s="242"/>
      <c r="J147" s="243" t="s">
        <v>330</v>
      </c>
      <c r="K147" s="244">
        <v>80</v>
      </c>
      <c r="L147" s="245">
        <v>0</v>
      </c>
      <c r="M147" s="246"/>
      <c r="N147" s="247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4.0000000000000003E-05</v>
      </c>
      <c r="Y147" s="236">
        <f>X147*K147</f>
        <v>0.0032000000000000002</v>
      </c>
      <c r="Z147" s="236">
        <v>0</v>
      </c>
      <c r="AA147" s="237">
        <f>Z147*K147</f>
        <v>0</v>
      </c>
      <c r="AR147" s="21" t="s">
        <v>357</v>
      </c>
      <c r="AT147" s="21" t="s">
        <v>337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290</v>
      </c>
      <c r="BM147" s="21" t="s">
        <v>899</v>
      </c>
    </row>
    <row r="148" s="1" customFormat="1" ht="25.5" customHeight="1">
      <c r="B148" s="45"/>
      <c r="C148" s="227" t="s">
        <v>322</v>
      </c>
      <c r="D148" s="227" t="s">
        <v>231</v>
      </c>
      <c r="E148" s="228" t="s">
        <v>900</v>
      </c>
      <c r="F148" s="229" t="s">
        <v>901</v>
      </c>
      <c r="G148" s="229"/>
      <c r="H148" s="229"/>
      <c r="I148" s="229"/>
      <c r="J148" s="230" t="s">
        <v>330</v>
      </c>
      <c r="K148" s="231">
        <v>50</v>
      </c>
      <c r="L148" s="232">
        <v>0</v>
      </c>
      <c r="M148" s="233"/>
      <c r="N148" s="234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290</v>
      </c>
      <c r="AT148" s="21" t="s">
        <v>231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290</v>
      </c>
      <c r="BM148" s="21" t="s">
        <v>902</v>
      </c>
    </row>
    <row r="149" s="1" customFormat="1" ht="25.5" customHeight="1">
      <c r="B149" s="45"/>
      <c r="C149" s="240" t="s">
        <v>327</v>
      </c>
      <c r="D149" s="240" t="s">
        <v>337</v>
      </c>
      <c r="E149" s="241" t="s">
        <v>903</v>
      </c>
      <c r="F149" s="242" t="s">
        <v>904</v>
      </c>
      <c r="G149" s="242"/>
      <c r="H149" s="242"/>
      <c r="I149" s="242"/>
      <c r="J149" s="243" t="s">
        <v>330</v>
      </c>
      <c r="K149" s="244">
        <v>50</v>
      </c>
      <c r="L149" s="245">
        <v>0</v>
      </c>
      <c r="M149" s="246"/>
      <c r="N149" s="247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0.00010000000000000001</v>
      </c>
      <c r="Y149" s="236">
        <f>X149*K149</f>
        <v>0.0050000000000000001</v>
      </c>
      <c r="Z149" s="236">
        <v>0</v>
      </c>
      <c r="AA149" s="237">
        <f>Z149*K149</f>
        <v>0</v>
      </c>
      <c r="AR149" s="21" t="s">
        <v>357</v>
      </c>
      <c r="AT149" s="21" t="s">
        <v>337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290</v>
      </c>
      <c r="BM149" s="21" t="s">
        <v>905</v>
      </c>
    </row>
    <row r="150" s="1" customFormat="1" ht="16.5" customHeight="1">
      <c r="B150" s="45"/>
      <c r="C150" s="227" t="s">
        <v>332</v>
      </c>
      <c r="D150" s="227" t="s">
        <v>231</v>
      </c>
      <c r="E150" s="228" t="s">
        <v>906</v>
      </c>
      <c r="F150" s="229" t="s">
        <v>907</v>
      </c>
      <c r="G150" s="229"/>
      <c r="H150" s="229"/>
      <c r="I150" s="229"/>
      <c r="J150" s="230" t="s">
        <v>481</v>
      </c>
      <c r="K150" s="231">
        <v>395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290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290</v>
      </c>
      <c r="BM150" s="21" t="s">
        <v>908</v>
      </c>
    </row>
    <row r="151" s="1" customFormat="1" ht="16.5" customHeight="1">
      <c r="B151" s="45"/>
      <c r="C151" s="240" t="s">
        <v>336</v>
      </c>
      <c r="D151" s="240" t="s">
        <v>337</v>
      </c>
      <c r="E151" s="241" t="s">
        <v>909</v>
      </c>
      <c r="F151" s="242" t="s">
        <v>910</v>
      </c>
      <c r="G151" s="242"/>
      <c r="H151" s="242"/>
      <c r="I151" s="242"/>
      <c r="J151" s="243" t="s">
        <v>481</v>
      </c>
      <c r="K151" s="244">
        <v>395</v>
      </c>
      <c r="L151" s="245">
        <v>0</v>
      </c>
      <c r="M151" s="246"/>
      <c r="N151" s="247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357</v>
      </c>
      <c r="AT151" s="21" t="s">
        <v>337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290</v>
      </c>
      <c r="BM151" s="21" t="s">
        <v>911</v>
      </c>
    </row>
    <row r="152" s="1" customFormat="1" ht="25.5" customHeight="1">
      <c r="B152" s="45"/>
      <c r="C152" s="227" t="s">
        <v>341</v>
      </c>
      <c r="D152" s="227" t="s">
        <v>231</v>
      </c>
      <c r="E152" s="228" t="s">
        <v>912</v>
      </c>
      <c r="F152" s="229" t="s">
        <v>913</v>
      </c>
      <c r="G152" s="229"/>
      <c r="H152" s="229"/>
      <c r="I152" s="229"/>
      <c r="J152" s="230" t="s">
        <v>481</v>
      </c>
      <c r="K152" s="231">
        <v>395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290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290</v>
      </c>
      <c r="BM152" s="21" t="s">
        <v>914</v>
      </c>
    </row>
    <row r="153" s="1" customFormat="1" ht="25.5" customHeight="1">
      <c r="B153" s="45"/>
      <c r="C153" s="227" t="s">
        <v>345</v>
      </c>
      <c r="D153" s="227" t="s">
        <v>231</v>
      </c>
      <c r="E153" s="228" t="s">
        <v>915</v>
      </c>
      <c r="F153" s="229" t="s">
        <v>916</v>
      </c>
      <c r="G153" s="229"/>
      <c r="H153" s="229"/>
      <c r="I153" s="229"/>
      <c r="J153" s="230" t="s">
        <v>330</v>
      </c>
      <c r="K153" s="231">
        <v>296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290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290</v>
      </c>
      <c r="BM153" s="21" t="s">
        <v>917</v>
      </c>
    </row>
    <row r="154" s="1" customFormat="1" ht="16.5" customHeight="1">
      <c r="B154" s="45"/>
      <c r="C154" s="240" t="s">
        <v>349</v>
      </c>
      <c r="D154" s="240" t="s">
        <v>337</v>
      </c>
      <c r="E154" s="241" t="s">
        <v>918</v>
      </c>
      <c r="F154" s="242" t="s">
        <v>919</v>
      </c>
      <c r="G154" s="242"/>
      <c r="H154" s="242"/>
      <c r="I154" s="242"/>
      <c r="J154" s="243" t="s">
        <v>551</v>
      </c>
      <c r="K154" s="244">
        <v>54.600000000000001</v>
      </c>
      <c r="L154" s="245">
        <v>0</v>
      </c>
      <c r="M154" s="246"/>
      <c r="N154" s="247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0.001</v>
      </c>
      <c r="Y154" s="236">
        <f>X154*K154</f>
        <v>0.054600000000000003</v>
      </c>
      <c r="Z154" s="236">
        <v>0</v>
      </c>
      <c r="AA154" s="237">
        <f>Z154*K154</f>
        <v>0</v>
      </c>
      <c r="AR154" s="21" t="s">
        <v>357</v>
      </c>
      <c r="AT154" s="21" t="s">
        <v>337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290</v>
      </c>
      <c r="BM154" s="21" t="s">
        <v>920</v>
      </c>
    </row>
    <row r="155" s="1" customFormat="1" ht="25.5" customHeight="1">
      <c r="B155" s="45"/>
      <c r="C155" s="227" t="s">
        <v>353</v>
      </c>
      <c r="D155" s="227" t="s">
        <v>231</v>
      </c>
      <c r="E155" s="228" t="s">
        <v>921</v>
      </c>
      <c r="F155" s="229" t="s">
        <v>922</v>
      </c>
      <c r="G155" s="229"/>
      <c r="H155" s="229"/>
      <c r="I155" s="229"/>
      <c r="J155" s="230" t="s">
        <v>481</v>
      </c>
      <c r="K155" s="231">
        <v>8</v>
      </c>
      <c r="L155" s="232">
        <v>0</v>
      </c>
      <c r="M155" s="233"/>
      <c r="N155" s="234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290</v>
      </c>
      <c r="AT155" s="21" t="s">
        <v>231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290</v>
      </c>
      <c r="BM155" s="21" t="s">
        <v>923</v>
      </c>
    </row>
    <row r="156" s="1" customFormat="1" ht="16.5" customHeight="1">
      <c r="B156" s="45"/>
      <c r="C156" s="240" t="s">
        <v>357</v>
      </c>
      <c r="D156" s="240" t="s">
        <v>337</v>
      </c>
      <c r="E156" s="241" t="s">
        <v>924</v>
      </c>
      <c r="F156" s="242" t="s">
        <v>925</v>
      </c>
      <c r="G156" s="242"/>
      <c r="H156" s="242"/>
      <c r="I156" s="242"/>
      <c r="J156" s="243" t="s">
        <v>481</v>
      </c>
      <c r="K156" s="244">
        <v>8</v>
      </c>
      <c r="L156" s="245">
        <v>0</v>
      </c>
      <c r="M156" s="246"/>
      <c r="N156" s="247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0.00089999999999999998</v>
      </c>
      <c r="Y156" s="236">
        <f>X156*K156</f>
        <v>0.0071999999999999998</v>
      </c>
      <c r="Z156" s="236">
        <v>0</v>
      </c>
      <c r="AA156" s="237">
        <f>Z156*K156</f>
        <v>0</v>
      </c>
      <c r="AR156" s="21" t="s">
        <v>357</v>
      </c>
      <c r="AT156" s="21" t="s">
        <v>337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290</v>
      </c>
      <c r="BM156" s="21" t="s">
        <v>926</v>
      </c>
    </row>
    <row r="157" s="1" customFormat="1" ht="25.5" customHeight="1">
      <c r="B157" s="45"/>
      <c r="C157" s="227" t="s">
        <v>361</v>
      </c>
      <c r="D157" s="227" t="s">
        <v>231</v>
      </c>
      <c r="E157" s="228" t="s">
        <v>927</v>
      </c>
      <c r="F157" s="229" t="s">
        <v>928</v>
      </c>
      <c r="G157" s="229"/>
      <c r="H157" s="229"/>
      <c r="I157" s="229"/>
      <c r="J157" s="230" t="s">
        <v>481</v>
      </c>
      <c r="K157" s="231">
        <v>42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290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290</v>
      </c>
      <c r="BM157" s="21" t="s">
        <v>929</v>
      </c>
    </row>
    <row r="158" s="1" customFormat="1" ht="25.5" customHeight="1">
      <c r="B158" s="45"/>
      <c r="C158" s="240" t="s">
        <v>365</v>
      </c>
      <c r="D158" s="240" t="s">
        <v>337</v>
      </c>
      <c r="E158" s="241" t="s">
        <v>930</v>
      </c>
      <c r="F158" s="242" t="s">
        <v>931</v>
      </c>
      <c r="G158" s="242"/>
      <c r="H158" s="242"/>
      <c r="I158" s="242"/>
      <c r="J158" s="243" t="s">
        <v>481</v>
      </c>
      <c r="K158" s="244">
        <v>42</v>
      </c>
      <c r="L158" s="245">
        <v>0</v>
      </c>
      <c r="M158" s="246"/>
      <c r="N158" s="247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0.00011</v>
      </c>
      <c r="Y158" s="236">
        <f>X158*K158</f>
        <v>0.00462</v>
      </c>
      <c r="Z158" s="236">
        <v>0</v>
      </c>
      <c r="AA158" s="237">
        <f>Z158*K158</f>
        <v>0</v>
      </c>
      <c r="AR158" s="21" t="s">
        <v>357</v>
      </c>
      <c r="AT158" s="21" t="s">
        <v>337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290</v>
      </c>
      <c r="BM158" s="21" t="s">
        <v>932</v>
      </c>
    </row>
    <row r="159" s="1" customFormat="1" ht="25.5" customHeight="1">
      <c r="B159" s="45"/>
      <c r="C159" s="227" t="s">
        <v>369</v>
      </c>
      <c r="D159" s="227" t="s">
        <v>231</v>
      </c>
      <c r="E159" s="228" t="s">
        <v>933</v>
      </c>
      <c r="F159" s="229" t="s">
        <v>934</v>
      </c>
      <c r="G159" s="229"/>
      <c r="H159" s="229"/>
      <c r="I159" s="229"/>
      <c r="J159" s="230" t="s">
        <v>481</v>
      </c>
      <c r="K159" s="231">
        <v>15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290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290</v>
      </c>
      <c r="BM159" s="21" t="s">
        <v>935</v>
      </c>
    </row>
    <row r="160" s="1" customFormat="1" ht="38.25" customHeight="1">
      <c r="B160" s="45"/>
      <c r="C160" s="240" t="s">
        <v>373</v>
      </c>
      <c r="D160" s="240" t="s">
        <v>337</v>
      </c>
      <c r="E160" s="241" t="s">
        <v>936</v>
      </c>
      <c r="F160" s="242" t="s">
        <v>937</v>
      </c>
      <c r="G160" s="242"/>
      <c r="H160" s="242"/>
      <c r="I160" s="242"/>
      <c r="J160" s="243" t="s">
        <v>481</v>
      </c>
      <c r="K160" s="244">
        <v>15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0.00042999999999999999</v>
      </c>
      <c r="Y160" s="236">
        <f>X160*K160</f>
        <v>0.00645</v>
      </c>
      <c r="Z160" s="236">
        <v>0</v>
      </c>
      <c r="AA160" s="237">
        <f>Z160*K160</f>
        <v>0</v>
      </c>
      <c r="AR160" s="21" t="s">
        <v>357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290</v>
      </c>
      <c r="BM160" s="21" t="s">
        <v>938</v>
      </c>
    </row>
    <row r="161" s="1" customFormat="1" ht="25.5" customHeight="1">
      <c r="B161" s="45"/>
      <c r="C161" s="227" t="s">
        <v>377</v>
      </c>
      <c r="D161" s="227" t="s">
        <v>231</v>
      </c>
      <c r="E161" s="228" t="s">
        <v>939</v>
      </c>
      <c r="F161" s="229" t="s">
        <v>940</v>
      </c>
      <c r="G161" s="229"/>
      <c r="H161" s="229"/>
      <c r="I161" s="229"/>
      <c r="J161" s="230" t="s">
        <v>481</v>
      </c>
      <c r="K161" s="231">
        <v>42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290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290</v>
      </c>
      <c r="BM161" s="21" t="s">
        <v>941</v>
      </c>
    </row>
    <row r="162" s="1" customFormat="1" ht="38.25" customHeight="1">
      <c r="B162" s="45"/>
      <c r="C162" s="240" t="s">
        <v>381</v>
      </c>
      <c r="D162" s="240" t="s">
        <v>337</v>
      </c>
      <c r="E162" s="241" t="s">
        <v>942</v>
      </c>
      <c r="F162" s="242" t="s">
        <v>943</v>
      </c>
      <c r="G162" s="242"/>
      <c r="H162" s="242"/>
      <c r="I162" s="242"/>
      <c r="J162" s="243" t="s">
        <v>481</v>
      </c>
      <c r="K162" s="244">
        <v>42</v>
      </c>
      <c r="L162" s="245">
        <v>0</v>
      </c>
      <c r="M162" s="246"/>
      <c r="N162" s="247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0.0022000000000000001</v>
      </c>
      <c r="Y162" s="236">
        <f>X162*K162</f>
        <v>0.09240000000000001</v>
      </c>
      <c r="Z162" s="236">
        <v>0</v>
      </c>
      <c r="AA162" s="237">
        <f>Z162*K162</f>
        <v>0</v>
      </c>
      <c r="AR162" s="21" t="s">
        <v>357</v>
      </c>
      <c r="AT162" s="21" t="s">
        <v>337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290</v>
      </c>
      <c r="BM162" s="21" t="s">
        <v>944</v>
      </c>
    </row>
    <row r="163" s="1" customFormat="1" ht="16.5" customHeight="1">
      <c r="B163" s="45"/>
      <c r="C163" s="240" t="s">
        <v>385</v>
      </c>
      <c r="D163" s="240" t="s">
        <v>337</v>
      </c>
      <c r="E163" s="241" t="s">
        <v>945</v>
      </c>
      <c r="F163" s="242" t="s">
        <v>946</v>
      </c>
      <c r="G163" s="242"/>
      <c r="H163" s="242"/>
      <c r="I163" s="242"/>
      <c r="J163" s="243" t="s">
        <v>481</v>
      </c>
      <c r="K163" s="244">
        <v>84</v>
      </c>
      <c r="L163" s="245">
        <v>0</v>
      </c>
      <c r="M163" s="246"/>
      <c r="N163" s="247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0.00018000000000000001</v>
      </c>
      <c r="Y163" s="236">
        <f>X163*K163</f>
        <v>0.015120000000000002</v>
      </c>
      <c r="Z163" s="236">
        <v>0</v>
      </c>
      <c r="AA163" s="237">
        <f>Z163*K163</f>
        <v>0</v>
      </c>
      <c r="AR163" s="21" t="s">
        <v>357</v>
      </c>
      <c r="AT163" s="21" t="s">
        <v>337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290</v>
      </c>
      <c r="BM163" s="21" t="s">
        <v>947</v>
      </c>
    </row>
    <row r="164" s="1" customFormat="1" ht="25.5" customHeight="1">
      <c r="B164" s="45"/>
      <c r="C164" s="227" t="s">
        <v>389</v>
      </c>
      <c r="D164" s="227" t="s">
        <v>231</v>
      </c>
      <c r="E164" s="228" t="s">
        <v>948</v>
      </c>
      <c r="F164" s="229" t="s">
        <v>949</v>
      </c>
      <c r="G164" s="229"/>
      <c r="H164" s="229"/>
      <c r="I164" s="229"/>
      <c r="J164" s="230" t="s">
        <v>481</v>
      </c>
      <c r="K164" s="231">
        <v>2</v>
      </c>
      <c r="L164" s="232">
        <v>0</v>
      </c>
      <c r="M164" s="233"/>
      <c r="N164" s="234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290</v>
      </c>
      <c r="AT164" s="21" t="s">
        <v>231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290</v>
      </c>
      <c r="BM164" s="21" t="s">
        <v>950</v>
      </c>
    </row>
    <row r="165" s="1" customFormat="1" ht="38.25" customHeight="1">
      <c r="B165" s="45"/>
      <c r="C165" s="240" t="s">
        <v>393</v>
      </c>
      <c r="D165" s="240" t="s">
        <v>337</v>
      </c>
      <c r="E165" s="241" t="s">
        <v>951</v>
      </c>
      <c r="F165" s="242" t="s">
        <v>952</v>
      </c>
      <c r="G165" s="242"/>
      <c r="H165" s="242"/>
      <c r="I165" s="242"/>
      <c r="J165" s="243" t="s">
        <v>481</v>
      </c>
      <c r="K165" s="244">
        <v>2</v>
      </c>
      <c r="L165" s="245">
        <v>0</v>
      </c>
      <c r="M165" s="246"/>
      <c r="N165" s="247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0.0073000000000000001</v>
      </c>
      <c r="Y165" s="236">
        <f>X165*K165</f>
        <v>0.0146</v>
      </c>
      <c r="Z165" s="236">
        <v>0</v>
      </c>
      <c r="AA165" s="237">
        <f>Z165*K165</f>
        <v>0</v>
      </c>
      <c r="AR165" s="21" t="s">
        <v>357</v>
      </c>
      <c r="AT165" s="21" t="s">
        <v>337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290</v>
      </c>
      <c r="BM165" s="21" t="s">
        <v>953</v>
      </c>
    </row>
    <row r="166" s="1" customFormat="1" ht="25.5" customHeight="1">
      <c r="B166" s="45"/>
      <c r="C166" s="227" t="s">
        <v>397</v>
      </c>
      <c r="D166" s="227" t="s">
        <v>231</v>
      </c>
      <c r="E166" s="228" t="s">
        <v>954</v>
      </c>
      <c r="F166" s="229" t="s">
        <v>949</v>
      </c>
      <c r="G166" s="229"/>
      <c r="H166" s="229"/>
      <c r="I166" s="229"/>
      <c r="J166" s="230" t="s">
        <v>481</v>
      </c>
      <c r="K166" s="231">
        <v>1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290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290</v>
      </c>
      <c r="BM166" s="21" t="s">
        <v>955</v>
      </c>
    </row>
    <row r="167" s="1" customFormat="1" ht="16.5" customHeight="1">
      <c r="B167" s="45"/>
      <c r="C167" s="240" t="s">
        <v>401</v>
      </c>
      <c r="D167" s="240" t="s">
        <v>337</v>
      </c>
      <c r="E167" s="241" t="s">
        <v>956</v>
      </c>
      <c r="F167" s="242" t="s">
        <v>957</v>
      </c>
      <c r="G167" s="242"/>
      <c r="H167" s="242"/>
      <c r="I167" s="242"/>
      <c r="J167" s="243" t="s">
        <v>481</v>
      </c>
      <c r="K167" s="244">
        <v>1</v>
      </c>
      <c r="L167" s="245">
        <v>0</v>
      </c>
      <c r="M167" s="246"/>
      <c r="N167" s="247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0.0073000000000000001</v>
      </c>
      <c r="Y167" s="236">
        <f>X167*K167</f>
        <v>0.0073000000000000001</v>
      </c>
      <c r="Z167" s="236">
        <v>0</v>
      </c>
      <c r="AA167" s="237">
        <f>Z167*K167</f>
        <v>0</v>
      </c>
      <c r="AR167" s="21" t="s">
        <v>357</v>
      </c>
      <c r="AT167" s="21" t="s">
        <v>337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290</v>
      </c>
      <c r="BM167" s="21" t="s">
        <v>958</v>
      </c>
    </row>
    <row r="168" s="1" customFormat="1" ht="16.5" customHeight="1">
      <c r="B168" s="45"/>
      <c r="C168" s="227" t="s">
        <v>405</v>
      </c>
      <c r="D168" s="227" t="s">
        <v>231</v>
      </c>
      <c r="E168" s="228" t="s">
        <v>959</v>
      </c>
      <c r="F168" s="229" t="s">
        <v>960</v>
      </c>
      <c r="G168" s="229"/>
      <c r="H168" s="229"/>
      <c r="I168" s="229"/>
      <c r="J168" s="230" t="s">
        <v>481</v>
      </c>
      <c r="K168" s="231">
        <v>1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290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290</v>
      </c>
      <c r="BM168" s="21" t="s">
        <v>961</v>
      </c>
    </row>
    <row r="169" s="1" customFormat="1" ht="16.5" customHeight="1">
      <c r="B169" s="45"/>
      <c r="C169" s="240" t="s">
        <v>409</v>
      </c>
      <c r="D169" s="240" t="s">
        <v>337</v>
      </c>
      <c r="E169" s="241" t="s">
        <v>962</v>
      </c>
      <c r="F169" s="242" t="s">
        <v>963</v>
      </c>
      <c r="G169" s="242"/>
      <c r="H169" s="242"/>
      <c r="I169" s="242"/>
      <c r="J169" s="243" t="s">
        <v>481</v>
      </c>
      <c r="K169" s="244">
        <v>1</v>
      </c>
      <c r="L169" s="245">
        <v>0</v>
      </c>
      <c r="M169" s="246"/>
      <c r="N169" s="247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0.00014999999999999999</v>
      </c>
      <c r="Y169" s="236">
        <f>X169*K169</f>
        <v>0.00014999999999999999</v>
      </c>
      <c r="Z169" s="236">
        <v>0</v>
      </c>
      <c r="AA169" s="237">
        <f>Z169*K169</f>
        <v>0</v>
      </c>
      <c r="AR169" s="21" t="s">
        <v>357</v>
      </c>
      <c r="AT169" s="21" t="s">
        <v>337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290</v>
      </c>
      <c r="BM169" s="21" t="s">
        <v>964</v>
      </c>
    </row>
    <row r="170" s="1" customFormat="1" ht="25.5" customHeight="1">
      <c r="B170" s="45"/>
      <c r="C170" s="227" t="s">
        <v>413</v>
      </c>
      <c r="D170" s="227" t="s">
        <v>231</v>
      </c>
      <c r="E170" s="228" t="s">
        <v>965</v>
      </c>
      <c r="F170" s="229" t="s">
        <v>966</v>
      </c>
      <c r="G170" s="229"/>
      <c r="H170" s="229"/>
      <c r="I170" s="229"/>
      <c r="J170" s="230" t="s">
        <v>481</v>
      </c>
      <c r="K170" s="231">
        <v>1</v>
      </c>
      <c r="L170" s="232">
        <v>0</v>
      </c>
      <c r="M170" s="233"/>
      <c r="N170" s="234">
        <f>ROUND(L170*K170,1)</f>
        <v>0</v>
      </c>
      <c r="O170" s="234"/>
      <c r="P170" s="234"/>
      <c r="Q170" s="234"/>
      <c r="R170" s="47"/>
      <c r="T170" s="235" t="s">
        <v>22</v>
      </c>
      <c r="U170" s="55" t="s">
        <v>50</v>
      </c>
      <c r="V170" s="46"/>
      <c r="W170" s="236">
        <f>V170*K170</f>
        <v>0</v>
      </c>
      <c r="X170" s="236">
        <v>0</v>
      </c>
      <c r="Y170" s="236">
        <f>X170*K170</f>
        <v>0</v>
      </c>
      <c r="Z170" s="236">
        <v>0</v>
      </c>
      <c r="AA170" s="237">
        <f>Z170*K170</f>
        <v>0</v>
      </c>
      <c r="AR170" s="21" t="s">
        <v>290</v>
      </c>
      <c r="AT170" s="21" t="s">
        <v>231</v>
      </c>
      <c r="AU170" s="21" t="s">
        <v>93</v>
      </c>
      <c r="AY170" s="21" t="s">
        <v>230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102</v>
      </c>
      <c r="BK170" s="152">
        <f>ROUND(L170*K170,1)</f>
        <v>0</v>
      </c>
      <c r="BL170" s="21" t="s">
        <v>290</v>
      </c>
      <c r="BM170" s="21" t="s">
        <v>967</v>
      </c>
    </row>
    <row r="171" s="1" customFormat="1" ht="16.5" customHeight="1">
      <c r="B171" s="45"/>
      <c r="C171" s="240" t="s">
        <v>417</v>
      </c>
      <c r="D171" s="240" t="s">
        <v>337</v>
      </c>
      <c r="E171" s="241" t="s">
        <v>968</v>
      </c>
      <c r="F171" s="242" t="s">
        <v>969</v>
      </c>
      <c r="G171" s="242"/>
      <c r="H171" s="242"/>
      <c r="I171" s="242"/>
      <c r="J171" s="243" t="s">
        <v>481</v>
      </c>
      <c r="K171" s="244">
        <v>1</v>
      </c>
      <c r="L171" s="245">
        <v>0</v>
      </c>
      <c r="M171" s="246"/>
      <c r="N171" s="247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0.00142</v>
      </c>
      <c r="Y171" s="236">
        <f>X171*K171</f>
        <v>0.00142</v>
      </c>
      <c r="Z171" s="236">
        <v>0</v>
      </c>
      <c r="AA171" s="237">
        <f>Z171*K171</f>
        <v>0</v>
      </c>
      <c r="AR171" s="21" t="s">
        <v>357</v>
      </c>
      <c r="AT171" s="21" t="s">
        <v>337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290</v>
      </c>
      <c r="BM171" s="21" t="s">
        <v>970</v>
      </c>
    </row>
    <row r="172" s="1" customFormat="1" ht="25.5" customHeight="1">
      <c r="B172" s="45"/>
      <c r="C172" s="227" t="s">
        <v>421</v>
      </c>
      <c r="D172" s="227" t="s">
        <v>231</v>
      </c>
      <c r="E172" s="228" t="s">
        <v>971</v>
      </c>
      <c r="F172" s="229" t="s">
        <v>972</v>
      </c>
      <c r="G172" s="229"/>
      <c r="H172" s="229"/>
      <c r="I172" s="229"/>
      <c r="J172" s="230" t="s">
        <v>481</v>
      </c>
      <c r="K172" s="231">
        <v>2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0</v>
      </c>
      <c r="Y172" s="236">
        <f>X172*K172</f>
        <v>0</v>
      </c>
      <c r="Z172" s="236">
        <v>0</v>
      </c>
      <c r="AA172" s="237">
        <f>Z172*K172</f>
        <v>0</v>
      </c>
      <c r="AR172" s="21" t="s">
        <v>290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290</v>
      </c>
      <c r="BM172" s="21" t="s">
        <v>973</v>
      </c>
    </row>
    <row r="173" s="1" customFormat="1" ht="25.5" customHeight="1">
      <c r="B173" s="45"/>
      <c r="C173" s="240" t="s">
        <v>425</v>
      </c>
      <c r="D173" s="240" t="s">
        <v>337</v>
      </c>
      <c r="E173" s="241" t="s">
        <v>974</v>
      </c>
      <c r="F173" s="242" t="s">
        <v>975</v>
      </c>
      <c r="G173" s="242"/>
      <c r="H173" s="242"/>
      <c r="I173" s="242"/>
      <c r="J173" s="243" t="s">
        <v>481</v>
      </c>
      <c r="K173" s="244">
        <v>2</v>
      </c>
      <c r="L173" s="245">
        <v>0</v>
      </c>
      <c r="M173" s="246"/>
      <c r="N173" s="247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0.0013799999999999999</v>
      </c>
      <c r="Y173" s="236">
        <f>X173*K173</f>
        <v>0.0027599999999999999</v>
      </c>
      <c r="Z173" s="236">
        <v>0</v>
      </c>
      <c r="AA173" s="237">
        <f>Z173*K173</f>
        <v>0</v>
      </c>
      <c r="AR173" s="21" t="s">
        <v>357</v>
      </c>
      <c r="AT173" s="21" t="s">
        <v>337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290</v>
      </c>
      <c r="BM173" s="21" t="s">
        <v>976</v>
      </c>
    </row>
    <row r="174" s="1" customFormat="1" ht="25.5" customHeight="1">
      <c r="B174" s="45"/>
      <c r="C174" s="227" t="s">
        <v>429</v>
      </c>
      <c r="D174" s="227" t="s">
        <v>231</v>
      </c>
      <c r="E174" s="228" t="s">
        <v>977</v>
      </c>
      <c r="F174" s="229" t="s">
        <v>978</v>
      </c>
      <c r="G174" s="229"/>
      <c r="H174" s="229"/>
      <c r="I174" s="229"/>
      <c r="J174" s="230" t="s">
        <v>330</v>
      </c>
      <c r="K174" s="231">
        <v>8</v>
      </c>
      <c r="L174" s="232">
        <v>0</v>
      </c>
      <c r="M174" s="233"/>
      <c r="N174" s="234">
        <f>ROUND(L174*K174,1)</f>
        <v>0</v>
      </c>
      <c r="O174" s="234"/>
      <c r="P174" s="234"/>
      <c r="Q174" s="234"/>
      <c r="R174" s="47"/>
      <c r="T174" s="235" t="s">
        <v>22</v>
      </c>
      <c r="U174" s="55" t="s">
        <v>50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290</v>
      </c>
      <c r="AT174" s="21" t="s">
        <v>231</v>
      </c>
      <c r="AU174" s="21" t="s">
        <v>93</v>
      </c>
      <c r="AY174" s="21" t="s">
        <v>230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102</v>
      </c>
      <c r="BK174" s="152">
        <f>ROUND(L174*K174,1)</f>
        <v>0</v>
      </c>
      <c r="BL174" s="21" t="s">
        <v>290</v>
      </c>
      <c r="BM174" s="21" t="s">
        <v>979</v>
      </c>
    </row>
    <row r="175" s="1" customFormat="1" ht="16.5" customHeight="1">
      <c r="B175" s="45"/>
      <c r="C175" s="240" t="s">
        <v>433</v>
      </c>
      <c r="D175" s="240" t="s">
        <v>337</v>
      </c>
      <c r="E175" s="241" t="s">
        <v>980</v>
      </c>
      <c r="F175" s="242" t="s">
        <v>981</v>
      </c>
      <c r="G175" s="242"/>
      <c r="H175" s="242"/>
      <c r="I175" s="242"/>
      <c r="J175" s="243" t="s">
        <v>330</v>
      </c>
      <c r="K175" s="244">
        <v>8</v>
      </c>
      <c r="L175" s="245">
        <v>0</v>
      </c>
      <c r="M175" s="246"/>
      <c r="N175" s="247">
        <f>ROUND(L175*K175,1)</f>
        <v>0</v>
      </c>
      <c r="O175" s="234"/>
      <c r="P175" s="234"/>
      <c r="Q175" s="234"/>
      <c r="R175" s="47"/>
      <c r="T175" s="235" t="s">
        <v>22</v>
      </c>
      <c r="U175" s="55" t="s">
        <v>50</v>
      </c>
      <c r="V175" s="46"/>
      <c r="W175" s="236">
        <f>V175*K175</f>
        <v>0</v>
      </c>
      <c r="X175" s="236">
        <v>0.0044999999999999997</v>
      </c>
      <c r="Y175" s="236">
        <f>X175*K175</f>
        <v>0.035999999999999997</v>
      </c>
      <c r="Z175" s="236">
        <v>0</v>
      </c>
      <c r="AA175" s="237">
        <f>Z175*K175</f>
        <v>0</v>
      </c>
      <c r="AR175" s="21" t="s">
        <v>357</v>
      </c>
      <c r="AT175" s="21" t="s">
        <v>337</v>
      </c>
      <c r="AU175" s="21" t="s">
        <v>93</v>
      </c>
      <c r="AY175" s="21" t="s">
        <v>230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102</v>
      </c>
      <c r="BK175" s="152">
        <f>ROUND(L175*K175,1)</f>
        <v>0</v>
      </c>
      <c r="BL175" s="21" t="s">
        <v>290</v>
      </c>
      <c r="BM175" s="21" t="s">
        <v>982</v>
      </c>
    </row>
    <row r="176" s="1" customFormat="1" ht="25.5" customHeight="1">
      <c r="B176" s="45"/>
      <c r="C176" s="227" t="s">
        <v>437</v>
      </c>
      <c r="D176" s="227" t="s">
        <v>231</v>
      </c>
      <c r="E176" s="228" t="s">
        <v>983</v>
      </c>
      <c r="F176" s="229" t="s">
        <v>984</v>
      </c>
      <c r="G176" s="229"/>
      <c r="H176" s="229"/>
      <c r="I176" s="229"/>
      <c r="J176" s="230" t="s">
        <v>481</v>
      </c>
      <c r="K176" s="231">
        <v>3</v>
      </c>
      <c r="L176" s="232">
        <v>0</v>
      </c>
      <c r="M176" s="233"/>
      <c r="N176" s="234">
        <f>ROUND(L176*K176,1)</f>
        <v>0</v>
      </c>
      <c r="O176" s="234"/>
      <c r="P176" s="234"/>
      <c r="Q176" s="234"/>
      <c r="R176" s="47"/>
      <c r="T176" s="235" t="s">
        <v>22</v>
      </c>
      <c r="U176" s="55" t="s">
        <v>50</v>
      </c>
      <c r="V176" s="46"/>
      <c r="W176" s="236">
        <f>V176*K176</f>
        <v>0</v>
      </c>
      <c r="X176" s="236">
        <v>0</v>
      </c>
      <c r="Y176" s="236">
        <f>X176*K176</f>
        <v>0</v>
      </c>
      <c r="Z176" s="236">
        <v>0</v>
      </c>
      <c r="AA176" s="237">
        <f>Z176*K176</f>
        <v>0</v>
      </c>
      <c r="AR176" s="21" t="s">
        <v>290</v>
      </c>
      <c r="AT176" s="21" t="s">
        <v>231</v>
      </c>
      <c r="AU176" s="21" t="s">
        <v>93</v>
      </c>
      <c r="AY176" s="21" t="s">
        <v>230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102</v>
      </c>
      <c r="BK176" s="152">
        <f>ROUND(L176*K176,1)</f>
        <v>0</v>
      </c>
      <c r="BL176" s="21" t="s">
        <v>290</v>
      </c>
      <c r="BM176" s="21" t="s">
        <v>985</v>
      </c>
    </row>
    <row r="177" s="10" customFormat="1" ht="29.88" customHeight="1">
      <c r="B177" s="213"/>
      <c r="C177" s="214"/>
      <c r="D177" s="224" t="s">
        <v>830</v>
      </c>
      <c r="E177" s="224"/>
      <c r="F177" s="224"/>
      <c r="G177" s="224"/>
      <c r="H177" s="224"/>
      <c r="I177" s="224"/>
      <c r="J177" s="224"/>
      <c r="K177" s="224"/>
      <c r="L177" s="224"/>
      <c r="M177" s="224"/>
      <c r="N177" s="238">
        <f>BK177</f>
        <v>0</v>
      </c>
      <c r="O177" s="239"/>
      <c r="P177" s="239"/>
      <c r="Q177" s="239"/>
      <c r="R177" s="217"/>
      <c r="T177" s="218"/>
      <c r="U177" s="214"/>
      <c r="V177" s="214"/>
      <c r="W177" s="219">
        <f>SUM(W178:W184)</f>
        <v>0</v>
      </c>
      <c r="X177" s="214"/>
      <c r="Y177" s="219">
        <f>SUM(Y178:Y184)</f>
        <v>0</v>
      </c>
      <c r="Z177" s="214"/>
      <c r="AA177" s="220">
        <f>SUM(AA178:AA184)</f>
        <v>0</v>
      </c>
      <c r="AR177" s="221" t="s">
        <v>93</v>
      </c>
      <c r="AT177" s="222" t="s">
        <v>81</v>
      </c>
      <c r="AU177" s="222" t="s">
        <v>89</v>
      </c>
      <c r="AY177" s="221" t="s">
        <v>230</v>
      </c>
      <c r="BK177" s="223">
        <f>SUM(BK178:BK184)</f>
        <v>0</v>
      </c>
    </row>
    <row r="178" s="1" customFormat="1" ht="25.5" customHeight="1">
      <c r="B178" s="45"/>
      <c r="C178" s="227" t="s">
        <v>441</v>
      </c>
      <c r="D178" s="227" t="s">
        <v>231</v>
      </c>
      <c r="E178" s="228" t="s">
        <v>986</v>
      </c>
      <c r="F178" s="229" t="s">
        <v>987</v>
      </c>
      <c r="G178" s="229"/>
      <c r="H178" s="229"/>
      <c r="I178" s="229"/>
      <c r="J178" s="230" t="s">
        <v>481</v>
      </c>
      <c r="K178" s="231">
        <v>1</v>
      </c>
      <c r="L178" s="232">
        <v>0</v>
      </c>
      <c r="M178" s="233"/>
      <c r="N178" s="234">
        <f>ROUND(L178*K178,1)</f>
        <v>0</v>
      </c>
      <c r="O178" s="234"/>
      <c r="P178" s="234"/>
      <c r="Q178" s="234"/>
      <c r="R178" s="47"/>
      <c r="T178" s="235" t="s">
        <v>22</v>
      </c>
      <c r="U178" s="55" t="s">
        <v>50</v>
      </c>
      <c r="V178" s="46"/>
      <c r="W178" s="236">
        <f>V178*K178</f>
        <v>0</v>
      </c>
      <c r="X178" s="236">
        <v>0</v>
      </c>
      <c r="Y178" s="236">
        <f>X178*K178</f>
        <v>0</v>
      </c>
      <c r="Z178" s="236">
        <v>0</v>
      </c>
      <c r="AA178" s="237">
        <f>Z178*K178</f>
        <v>0</v>
      </c>
      <c r="AR178" s="21" t="s">
        <v>290</v>
      </c>
      <c r="AT178" s="21" t="s">
        <v>231</v>
      </c>
      <c r="AU178" s="21" t="s">
        <v>93</v>
      </c>
      <c r="AY178" s="21" t="s">
        <v>230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102</v>
      </c>
      <c r="BK178" s="152">
        <f>ROUND(L178*K178,1)</f>
        <v>0</v>
      </c>
      <c r="BL178" s="21" t="s">
        <v>290</v>
      </c>
      <c r="BM178" s="21" t="s">
        <v>988</v>
      </c>
    </row>
    <row r="179" s="1" customFormat="1" ht="16.5" customHeight="1">
      <c r="B179" s="45"/>
      <c r="C179" s="227" t="s">
        <v>445</v>
      </c>
      <c r="D179" s="227" t="s">
        <v>231</v>
      </c>
      <c r="E179" s="228" t="s">
        <v>989</v>
      </c>
      <c r="F179" s="229" t="s">
        <v>990</v>
      </c>
      <c r="G179" s="229"/>
      <c r="H179" s="229"/>
      <c r="I179" s="229"/>
      <c r="J179" s="230" t="s">
        <v>234</v>
      </c>
      <c r="K179" s="231">
        <v>12</v>
      </c>
      <c r="L179" s="232">
        <v>0</v>
      </c>
      <c r="M179" s="233"/>
      <c r="N179" s="234">
        <f>ROUND(L179*K179,1)</f>
        <v>0</v>
      </c>
      <c r="O179" s="234"/>
      <c r="P179" s="234"/>
      <c r="Q179" s="234"/>
      <c r="R179" s="47"/>
      <c r="T179" s="235" t="s">
        <v>22</v>
      </c>
      <c r="U179" s="55" t="s">
        <v>50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991</v>
      </c>
      <c r="AT179" s="21" t="s">
        <v>231</v>
      </c>
      <c r="AU179" s="21" t="s">
        <v>93</v>
      </c>
      <c r="AY179" s="21" t="s">
        <v>230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102</v>
      </c>
      <c r="BK179" s="152">
        <f>ROUND(L179*K179,1)</f>
        <v>0</v>
      </c>
      <c r="BL179" s="21" t="s">
        <v>991</v>
      </c>
      <c r="BM179" s="21" t="s">
        <v>992</v>
      </c>
    </row>
    <row r="180" s="1" customFormat="1" ht="16.5" customHeight="1">
      <c r="B180" s="45"/>
      <c r="C180" s="227" t="s">
        <v>449</v>
      </c>
      <c r="D180" s="227" t="s">
        <v>231</v>
      </c>
      <c r="E180" s="228" t="s">
        <v>993</v>
      </c>
      <c r="F180" s="229" t="s">
        <v>994</v>
      </c>
      <c r="G180" s="229"/>
      <c r="H180" s="229"/>
      <c r="I180" s="229"/>
      <c r="J180" s="230" t="s">
        <v>234</v>
      </c>
      <c r="K180" s="231">
        <v>4</v>
      </c>
      <c r="L180" s="232">
        <v>0</v>
      </c>
      <c r="M180" s="233"/>
      <c r="N180" s="234">
        <f>ROUND(L180*K180,1)</f>
        <v>0</v>
      </c>
      <c r="O180" s="234"/>
      <c r="P180" s="234"/>
      <c r="Q180" s="234"/>
      <c r="R180" s="47"/>
      <c r="T180" s="235" t="s">
        <v>22</v>
      </c>
      <c r="U180" s="55" t="s">
        <v>50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290</v>
      </c>
      <c r="AT180" s="21" t="s">
        <v>231</v>
      </c>
      <c r="AU180" s="21" t="s">
        <v>93</v>
      </c>
      <c r="AY180" s="21" t="s">
        <v>230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102</v>
      </c>
      <c r="BK180" s="152">
        <f>ROUND(L180*K180,1)</f>
        <v>0</v>
      </c>
      <c r="BL180" s="21" t="s">
        <v>290</v>
      </c>
      <c r="BM180" s="21" t="s">
        <v>995</v>
      </c>
    </row>
    <row r="181" s="1" customFormat="1" ht="25.5" customHeight="1">
      <c r="B181" s="45"/>
      <c r="C181" s="227" t="s">
        <v>453</v>
      </c>
      <c r="D181" s="227" t="s">
        <v>231</v>
      </c>
      <c r="E181" s="228" t="s">
        <v>996</v>
      </c>
      <c r="F181" s="229" t="s">
        <v>997</v>
      </c>
      <c r="G181" s="229"/>
      <c r="H181" s="229"/>
      <c r="I181" s="229"/>
      <c r="J181" s="230" t="s">
        <v>234</v>
      </c>
      <c r="K181" s="231">
        <v>12</v>
      </c>
      <c r="L181" s="232">
        <v>0</v>
      </c>
      <c r="M181" s="233"/>
      <c r="N181" s="234">
        <f>ROUND(L181*K181,1)</f>
        <v>0</v>
      </c>
      <c r="O181" s="234"/>
      <c r="P181" s="234"/>
      <c r="Q181" s="234"/>
      <c r="R181" s="47"/>
      <c r="T181" s="235" t="s">
        <v>22</v>
      </c>
      <c r="U181" s="55" t="s">
        <v>50</v>
      </c>
      <c r="V181" s="46"/>
      <c r="W181" s="236">
        <f>V181*K181</f>
        <v>0</v>
      </c>
      <c r="X181" s="236">
        <v>0</v>
      </c>
      <c r="Y181" s="236">
        <f>X181*K181</f>
        <v>0</v>
      </c>
      <c r="Z181" s="236">
        <v>0</v>
      </c>
      <c r="AA181" s="237">
        <f>Z181*K181</f>
        <v>0</v>
      </c>
      <c r="AR181" s="21" t="s">
        <v>290</v>
      </c>
      <c r="AT181" s="21" t="s">
        <v>231</v>
      </c>
      <c r="AU181" s="21" t="s">
        <v>93</v>
      </c>
      <c r="AY181" s="21" t="s">
        <v>230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102</v>
      </c>
      <c r="BK181" s="152">
        <f>ROUND(L181*K181,1)</f>
        <v>0</v>
      </c>
      <c r="BL181" s="21" t="s">
        <v>290</v>
      </c>
      <c r="BM181" s="21" t="s">
        <v>998</v>
      </c>
    </row>
    <row r="182" s="1" customFormat="1" ht="16.5" customHeight="1">
      <c r="B182" s="45"/>
      <c r="C182" s="240" t="s">
        <v>457</v>
      </c>
      <c r="D182" s="240" t="s">
        <v>337</v>
      </c>
      <c r="E182" s="241" t="s">
        <v>999</v>
      </c>
      <c r="F182" s="242" t="s">
        <v>1000</v>
      </c>
      <c r="G182" s="242"/>
      <c r="H182" s="242"/>
      <c r="I182" s="242"/>
      <c r="J182" s="243" t="s">
        <v>1001</v>
      </c>
      <c r="K182" s="250">
        <v>0</v>
      </c>
      <c r="L182" s="245">
        <v>0</v>
      </c>
      <c r="M182" s="246"/>
      <c r="N182" s="247">
        <f>ROUND(L182*K182,1)</f>
        <v>0</v>
      </c>
      <c r="O182" s="234"/>
      <c r="P182" s="234"/>
      <c r="Q182" s="234"/>
      <c r="R182" s="47"/>
      <c r="T182" s="235" t="s">
        <v>22</v>
      </c>
      <c r="U182" s="55" t="s">
        <v>50</v>
      </c>
      <c r="V182" s="46"/>
      <c r="W182" s="236">
        <f>V182*K182</f>
        <v>0</v>
      </c>
      <c r="X182" s="236">
        <v>0</v>
      </c>
      <c r="Y182" s="236">
        <f>X182*K182</f>
        <v>0</v>
      </c>
      <c r="Z182" s="236">
        <v>0</v>
      </c>
      <c r="AA182" s="237">
        <f>Z182*K182</f>
        <v>0</v>
      </c>
      <c r="AR182" s="21" t="s">
        <v>357</v>
      </c>
      <c r="AT182" s="21" t="s">
        <v>337</v>
      </c>
      <c r="AU182" s="21" t="s">
        <v>93</v>
      </c>
      <c r="AY182" s="21" t="s">
        <v>230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102</v>
      </c>
      <c r="BK182" s="152">
        <f>ROUND(L182*K182,1)</f>
        <v>0</v>
      </c>
      <c r="BL182" s="21" t="s">
        <v>290</v>
      </c>
      <c r="BM182" s="21" t="s">
        <v>1002</v>
      </c>
    </row>
    <row r="183" s="1" customFormat="1" ht="16.5" customHeight="1">
      <c r="B183" s="45"/>
      <c r="C183" s="227" t="s">
        <v>461</v>
      </c>
      <c r="D183" s="227" t="s">
        <v>231</v>
      </c>
      <c r="E183" s="228" t="s">
        <v>1003</v>
      </c>
      <c r="F183" s="229" t="s">
        <v>1004</v>
      </c>
      <c r="G183" s="229"/>
      <c r="H183" s="229"/>
      <c r="I183" s="229"/>
      <c r="J183" s="230" t="s">
        <v>481</v>
      </c>
      <c r="K183" s="231">
        <v>1</v>
      </c>
      <c r="L183" s="232">
        <v>0</v>
      </c>
      <c r="M183" s="233"/>
      <c r="N183" s="234">
        <f>ROUND(L183*K183,1)</f>
        <v>0</v>
      </c>
      <c r="O183" s="234"/>
      <c r="P183" s="234"/>
      <c r="Q183" s="234"/>
      <c r="R183" s="47"/>
      <c r="T183" s="235" t="s">
        <v>22</v>
      </c>
      <c r="U183" s="55" t="s">
        <v>50</v>
      </c>
      <c r="V183" s="46"/>
      <c r="W183" s="236">
        <f>V183*K183</f>
        <v>0</v>
      </c>
      <c r="X183" s="236">
        <v>0</v>
      </c>
      <c r="Y183" s="236">
        <f>X183*K183</f>
        <v>0</v>
      </c>
      <c r="Z183" s="236">
        <v>0</v>
      </c>
      <c r="AA183" s="237">
        <f>Z183*K183</f>
        <v>0</v>
      </c>
      <c r="AR183" s="21" t="s">
        <v>290</v>
      </c>
      <c r="AT183" s="21" t="s">
        <v>231</v>
      </c>
      <c r="AU183" s="21" t="s">
        <v>93</v>
      </c>
      <c r="AY183" s="21" t="s">
        <v>230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102</v>
      </c>
      <c r="BK183" s="152">
        <f>ROUND(L183*K183,1)</f>
        <v>0</v>
      </c>
      <c r="BL183" s="21" t="s">
        <v>290</v>
      </c>
      <c r="BM183" s="21" t="s">
        <v>1005</v>
      </c>
    </row>
    <row r="184" s="1" customFormat="1" ht="25.5" customHeight="1">
      <c r="B184" s="45"/>
      <c r="C184" s="227" t="s">
        <v>465</v>
      </c>
      <c r="D184" s="227" t="s">
        <v>231</v>
      </c>
      <c r="E184" s="228" t="s">
        <v>1006</v>
      </c>
      <c r="F184" s="229" t="s">
        <v>1007</v>
      </c>
      <c r="G184" s="229"/>
      <c r="H184" s="229"/>
      <c r="I184" s="229"/>
      <c r="J184" s="230" t="s">
        <v>481</v>
      </c>
      <c r="K184" s="231">
        <v>1</v>
      </c>
      <c r="L184" s="232">
        <v>0</v>
      </c>
      <c r="M184" s="233"/>
      <c r="N184" s="234">
        <f>ROUND(L184*K184,1)</f>
        <v>0</v>
      </c>
      <c r="O184" s="234"/>
      <c r="P184" s="234"/>
      <c r="Q184" s="234"/>
      <c r="R184" s="47"/>
      <c r="T184" s="235" t="s">
        <v>22</v>
      </c>
      <c r="U184" s="55" t="s">
        <v>50</v>
      </c>
      <c r="V184" s="46"/>
      <c r="W184" s="236">
        <f>V184*K184</f>
        <v>0</v>
      </c>
      <c r="X184" s="236">
        <v>0</v>
      </c>
      <c r="Y184" s="236">
        <f>X184*K184</f>
        <v>0</v>
      </c>
      <c r="Z184" s="236">
        <v>0</v>
      </c>
      <c r="AA184" s="237">
        <f>Z184*K184</f>
        <v>0</v>
      </c>
      <c r="AR184" s="21" t="s">
        <v>290</v>
      </c>
      <c r="AT184" s="21" t="s">
        <v>231</v>
      </c>
      <c r="AU184" s="21" t="s">
        <v>93</v>
      </c>
      <c r="AY184" s="21" t="s">
        <v>230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102</v>
      </c>
      <c r="BK184" s="152">
        <f>ROUND(L184*K184,1)</f>
        <v>0</v>
      </c>
      <c r="BL184" s="21" t="s">
        <v>290</v>
      </c>
      <c r="BM184" s="21" t="s">
        <v>1008</v>
      </c>
    </row>
    <row r="185" s="1" customFormat="1" ht="49.92" customHeight="1">
      <c r="B185" s="45"/>
      <c r="C185" s="46"/>
      <c r="D185" s="215" t="s">
        <v>825</v>
      </c>
      <c r="E185" s="46"/>
      <c r="F185" s="46"/>
      <c r="G185" s="46"/>
      <c r="H185" s="46"/>
      <c r="I185" s="46"/>
      <c r="J185" s="46"/>
      <c r="K185" s="46"/>
      <c r="L185" s="46"/>
      <c r="M185" s="46"/>
      <c r="N185" s="248">
        <f>BK185</f>
        <v>0</v>
      </c>
      <c r="O185" s="249"/>
      <c r="P185" s="249"/>
      <c r="Q185" s="249"/>
      <c r="R185" s="47"/>
      <c r="T185" s="201"/>
      <c r="U185" s="71"/>
      <c r="V185" s="71"/>
      <c r="W185" s="71"/>
      <c r="X185" s="71"/>
      <c r="Y185" s="71"/>
      <c r="Z185" s="71"/>
      <c r="AA185" s="73"/>
      <c r="AT185" s="21" t="s">
        <v>81</v>
      </c>
      <c r="AU185" s="21" t="s">
        <v>82</v>
      </c>
      <c r="AY185" s="21" t="s">
        <v>826</v>
      </c>
      <c r="BK185" s="152">
        <v>0</v>
      </c>
    </row>
    <row r="186" s="1" customFormat="1" ht="6.96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6"/>
    </row>
  </sheetData>
  <sheetProtection sheet="1" formatColumns="0" formatRows="0" objects="1" scenarios="1" spinCount="10" saltValue="8NZXi8leENOr83wkq/BbUK46i3TlOrAzqS5/e6oZ9MeJO6DxLtvkue2x0MUFIGg0KR9IJGGg9Q5lBFQebkdrfg==" hashValue="3Lvi/knMW6Q7bn8paOCz1fs3LYjovglkX4Y7riPZn5WOdRK1SnFv7gFEeuLgqb3/jq8ShOmeWF9u11nSkc+2ww==" algorithmName="SHA-512" password="CC35"/>
  <mergeCells count="253">
    <mergeCell ref="N181:Q181"/>
    <mergeCell ref="N180:Q180"/>
    <mergeCell ref="N182:Q182"/>
    <mergeCell ref="N183:Q183"/>
    <mergeCell ref="N184:Q184"/>
    <mergeCell ref="N185:Q185"/>
    <mergeCell ref="F173:I173"/>
    <mergeCell ref="F172:I172"/>
    <mergeCell ref="F174:I174"/>
    <mergeCell ref="F175:I175"/>
    <mergeCell ref="F176:I176"/>
    <mergeCell ref="F178:I178"/>
    <mergeCell ref="F179:I179"/>
    <mergeCell ref="F180:I180"/>
    <mergeCell ref="F181:I181"/>
    <mergeCell ref="F182:I182"/>
    <mergeCell ref="F183:I183"/>
    <mergeCell ref="F184:I184"/>
    <mergeCell ref="L173:M173"/>
    <mergeCell ref="L172:M172"/>
    <mergeCell ref="L174:M174"/>
    <mergeCell ref="L175:M175"/>
    <mergeCell ref="L176:M176"/>
    <mergeCell ref="L178:M178"/>
    <mergeCell ref="L179:M179"/>
    <mergeCell ref="L180:M180"/>
    <mergeCell ref="L181:M181"/>
    <mergeCell ref="L182:M182"/>
    <mergeCell ref="L183:M183"/>
    <mergeCell ref="L184:M184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L157:M157"/>
    <mergeCell ref="L158:M158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75:Q175"/>
    <mergeCell ref="N176:Q176"/>
    <mergeCell ref="N178:Q178"/>
    <mergeCell ref="N179:Q179"/>
    <mergeCell ref="N177:Q177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D96:H96"/>
    <mergeCell ref="D97:H97"/>
    <mergeCell ref="N96:Q96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4:P114"/>
    <mergeCell ref="F111:P111"/>
    <mergeCell ref="F113:P113"/>
    <mergeCell ref="F112:P112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6:I126"/>
    <mergeCell ref="L125:M125"/>
    <mergeCell ref="N125:Q125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F127:I127"/>
    <mergeCell ref="F130:I130"/>
    <mergeCell ref="F129:I129"/>
    <mergeCell ref="F128:I128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L127:M127"/>
    <mergeCell ref="L132:M132"/>
    <mergeCell ref="L128:M128"/>
    <mergeCell ref="L129:M129"/>
    <mergeCell ref="L130:M130"/>
    <mergeCell ref="L131:M131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4:Q134"/>
    <mergeCell ref="N137:Q137"/>
    <mergeCell ref="N135:Q135"/>
    <mergeCell ref="N136:Q136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113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827</v>
      </c>
      <c r="E9" s="46"/>
      <c r="F9" s="35" t="s">
        <v>1009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N95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(SUM(BE95:BE102)+SUM(BE122:BE150))</f>
        <v>0</v>
      </c>
      <c r="I34" s="46"/>
      <c r="J34" s="46"/>
      <c r="K34" s="46"/>
      <c r="L34" s="46"/>
      <c r="M34" s="170">
        <f>ROUND((SUM(BE95:BE102)+SUM(BE122:BE150)),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(SUM(BF95:BF102)+SUM(BF122:BF150))</f>
        <v>0</v>
      </c>
      <c r="I35" s="46"/>
      <c r="J35" s="46"/>
      <c r="K35" s="46"/>
      <c r="L35" s="46"/>
      <c r="M35" s="170">
        <f>ROUND((SUM(BF95:BF102)+SUM(BF122:BF150)),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(SUM(BG95:BG102)+SUM(BG122:BG150))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(SUM(BH95:BH102)+SUM(BH122:BH150))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(SUM(BI95:BI102)+SUM(BI122:BI150))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827</v>
      </c>
      <c r="D81" s="46"/>
      <c r="E81" s="46"/>
      <c r="F81" s="86" t="str">
        <f>F9</f>
        <v>02.1 - SO 01 Hromosvod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N122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191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N123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829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N124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830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N145</f>
        <v>0</v>
      </c>
      <c r="O93" s="132"/>
      <c r="P93" s="132"/>
      <c r="Q93" s="132"/>
      <c r="R93" s="191"/>
      <c r="T93" s="192"/>
      <c r="U93" s="192"/>
    </row>
    <row r="94" s="1" customFormat="1" ht="21.84" customHeight="1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/>
      <c r="T94" s="179"/>
      <c r="U94" s="179"/>
    </row>
    <row r="95" s="1" customFormat="1" ht="29.28" customHeight="1">
      <c r="B95" s="45"/>
      <c r="C95" s="182" t="s">
        <v>207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83">
        <f>ROUND(N96+N97+N98+N99+N100+N101,1)</f>
        <v>0</v>
      </c>
      <c r="O95" s="193"/>
      <c r="P95" s="193"/>
      <c r="Q95" s="193"/>
      <c r="R95" s="47"/>
      <c r="T95" s="194"/>
      <c r="U95" s="195" t="s">
        <v>46</v>
      </c>
    </row>
    <row r="96" s="1" customFormat="1" ht="18" customHeight="1">
      <c r="B96" s="45"/>
      <c r="C96" s="46"/>
      <c r="D96" s="153" t="s">
        <v>208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ROUND(N90*T96,1)</f>
        <v>0</v>
      </c>
      <c r="O96" s="135"/>
      <c r="P96" s="135"/>
      <c r="Q96" s="135"/>
      <c r="R96" s="47"/>
      <c r="S96" s="196"/>
      <c r="T96" s="197"/>
      <c r="U96" s="198" t="s">
        <v>50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209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102</v>
      </c>
      <c r="BK96" s="196"/>
      <c r="BL96" s="196"/>
      <c r="BM96" s="196"/>
    </row>
    <row r="97" s="1" customFormat="1" ht="18" customHeight="1">
      <c r="B97" s="45"/>
      <c r="C97" s="46"/>
      <c r="D97" s="153" t="s">
        <v>210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ROUND(N90*T97,1)</f>
        <v>0</v>
      </c>
      <c r="O97" s="135"/>
      <c r="P97" s="135"/>
      <c r="Q97" s="135"/>
      <c r="R97" s="47"/>
      <c r="S97" s="196"/>
      <c r="T97" s="197"/>
      <c r="U97" s="198" t="s">
        <v>50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209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102</v>
      </c>
      <c r="BK97" s="196"/>
      <c r="BL97" s="196"/>
      <c r="BM97" s="196"/>
    </row>
    <row r="98" s="1" customFormat="1" ht="18" customHeight="1">
      <c r="B98" s="45"/>
      <c r="C98" s="46"/>
      <c r="D98" s="153" t="s">
        <v>211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ROUND(N90*T98,1)</f>
        <v>0</v>
      </c>
      <c r="O98" s="135"/>
      <c r="P98" s="135"/>
      <c r="Q98" s="135"/>
      <c r="R98" s="47"/>
      <c r="S98" s="196"/>
      <c r="T98" s="197"/>
      <c r="U98" s="198" t="s">
        <v>50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209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102</v>
      </c>
      <c r="BK98" s="196"/>
      <c r="BL98" s="196"/>
      <c r="BM98" s="196"/>
    </row>
    <row r="99" s="1" customFormat="1" ht="18" customHeight="1">
      <c r="B99" s="45"/>
      <c r="C99" s="46"/>
      <c r="D99" s="153" t="s">
        <v>212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ROUND(N90*T99,1)</f>
        <v>0</v>
      </c>
      <c r="O99" s="135"/>
      <c r="P99" s="135"/>
      <c r="Q99" s="135"/>
      <c r="R99" s="47"/>
      <c r="S99" s="196"/>
      <c r="T99" s="197"/>
      <c r="U99" s="198" t="s">
        <v>50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209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102</v>
      </c>
      <c r="BK99" s="196"/>
      <c r="BL99" s="196"/>
      <c r="BM99" s="196"/>
    </row>
    <row r="100" s="1" customFormat="1" ht="18" customHeight="1">
      <c r="B100" s="45"/>
      <c r="C100" s="46"/>
      <c r="D100" s="153" t="s">
        <v>213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ROUND(N90*T100,1)</f>
        <v>0</v>
      </c>
      <c r="O100" s="135"/>
      <c r="P100" s="135"/>
      <c r="Q100" s="135"/>
      <c r="R100" s="47"/>
      <c r="S100" s="196"/>
      <c r="T100" s="197"/>
      <c r="U100" s="198" t="s">
        <v>50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209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102</v>
      </c>
      <c r="BK100" s="196"/>
      <c r="BL100" s="196"/>
      <c r="BM100" s="196"/>
    </row>
    <row r="101" s="1" customFormat="1" ht="18" customHeight="1">
      <c r="B101" s="45"/>
      <c r="C101" s="46"/>
      <c r="D101" s="147" t="s">
        <v>214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201"/>
      <c r="U101" s="202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215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58" t="s">
        <v>160</v>
      </c>
      <c r="D103" s="159"/>
      <c r="E103" s="159"/>
      <c r="F103" s="159"/>
      <c r="G103" s="159"/>
      <c r="H103" s="159"/>
      <c r="I103" s="159"/>
      <c r="J103" s="159"/>
      <c r="K103" s="159"/>
      <c r="L103" s="160">
        <f>ROUND(SUM(N90+N95),1)</f>
        <v>0</v>
      </c>
      <c r="M103" s="160"/>
      <c r="N103" s="160"/>
      <c r="O103" s="160"/>
      <c r="P103" s="160"/>
      <c r="Q103" s="160"/>
      <c r="R103" s="47"/>
      <c r="T103" s="179"/>
      <c r="U103" s="179"/>
    </row>
    <row r="104" s="1" customFormat="1" ht="6.96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/>
      <c r="T104" s="179"/>
      <c r="U104" s="179"/>
    </row>
    <row r="108" s="1" customFormat="1" ht="6.96" customHeight="1"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="1" customFormat="1" ht="36.96" customHeight="1">
      <c r="B109" s="45"/>
      <c r="C109" s="26" t="s">
        <v>216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6.96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30" customHeight="1">
      <c r="B111" s="45"/>
      <c r="C111" s="37" t="s">
        <v>19</v>
      </c>
      <c r="D111" s="46"/>
      <c r="E111" s="46"/>
      <c r="F111" s="163" t="str">
        <f>F6</f>
        <v>Stavební úpravy porodny krav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6"/>
      <c r="R111" s="47"/>
    </row>
    <row r="112" ht="30" customHeight="1">
      <c r="B112" s="25"/>
      <c r="C112" s="37" t="s">
        <v>168</v>
      </c>
      <c r="D112" s="30"/>
      <c r="E112" s="30"/>
      <c r="F112" s="163" t="s">
        <v>169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ht="30" customHeight="1">
      <c r="B113" s="25"/>
      <c r="C113" s="37" t="s">
        <v>170</v>
      </c>
      <c r="D113" s="30"/>
      <c r="E113" s="30"/>
      <c r="F113" s="163" t="s">
        <v>171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827</v>
      </c>
      <c r="D114" s="46"/>
      <c r="E114" s="46"/>
      <c r="F114" s="86" t="str">
        <f>F9</f>
        <v>02.1 - SO 01 Hromosvod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F11</f>
        <v>Košetice</v>
      </c>
      <c r="G116" s="46"/>
      <c r="H116" s="46"/>
      <c r="I116" s="46"/>
      <c r="J116" s="46"/>
      <c r="K116" s="37" t="s">
        <v>26</v>
      </c>
      <c r="L116" s="46"/>
      <c r="M116" s="89" t="str">
        <f>IF(O11="","",O11)</f>
        <v>8. 2. 2019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E14</f>
        <v>Agropodnik Košetice,a.s.</v>
      </c>
      <c r="G118" s="46"/>
      <c r="H118" s="46"/>
      <c r="I118" s="46"/>
      <c r="J118" s="46"/>
      <c r="K118" s="37" t="s">
        <v>36</v>
      </c>
      <c r="L118" s="46"/>
      <c r="M118" s="32" t="str">
        <f>E20</f>
        <v>Farmtec a.s.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34</v>
      </c>
      <c r="D119" s="46"/>
      <c r="E119" s="46"/>
      <c r="F119" s="32" t="str">
        <f>IF(E17="","",E17)</f>
        <v>Vyplň údaj</v>
      </c>
      <c r="G119" s="46"/>
      <c r="H119" s="46"/>
      <c r="I119" s="46"/>
      <c r="J119" s="46"/>
      <c r="K119" s="37" t="s">
        <v>40</v>
      </c>
      <c r="L119" s="46"/>
      <c r="M119" s="32" t="str">
        <f>E23</f>
        <v xml:space="preserve"> 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217</v>
      </c>
      <c r="D121" s="205" t="s">
        <v>218</v>
      </c>
      <c r="E121" s="205" t="s">
        <v>64</v>
      </c>
      <c r="F121" s="205" t="s">
        <v>219</v>
      </c>
      <c r="G121" s="205"/>
      <c r="H121" s="205"/>
      <c r="I121" s="205"/>
      <c r="J121" s="205" t="s">
        <v>220</v>
      </c>
      <c r="K121" s="205" t="s">
        <v>221</v>
      </c>
      <c r="L121" s="205" t="s">
        <v>222</v>
      </c>
      <c r="M121" s="205"/>
      <c r="N121" s="205" t="s">
        <v>177</v>
      </c>
      <c r="O121" s="205"/>
      <c r="P121" s="205"/>
      <c r="Q121" s="206"/>
      <c r="R121" s="207"/>
      <c r="T121" s="105" t="s">
        <v>223</v>
      </c>
      <c r="U121" s="106" t="s">
        <v>46</v>
      </c>
      <c r="V121" s="106" t="s">
        <v>224</v>
      </c>
      <c r="W121" s="106" t="s">
        <v>225</v>
      </c>
      <c r="X121" s="106" t="s">
        <v>226</v>
      </c>
      <c r="Y121" s="106" t="s">
        <v>227</v>
      </c>
      <c r="Z121" s="106" t="s">
        <v>228</v>
      </c>
      <c r="AA121" s="107" t="s">
        <v>229</v>
      </c>
    </row>
    <row r="122" s="1" customFormat="1" ht="29.28" customHeight="1">
      <c r="B122" s="45"/>
      <c r="C122" s="109" t="s">
        <v>174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W123+W151</f>
        <v>0</v>
      </c>
      <c r="X122" s="66"/>
      <c r="Y122" s="210">
        <f>Y123+Y151</f>
        <v>1.0568399999999998</v>
      </c>
      <c r="Z122" s="66"/>
      <c r="AA122" s="211">
        <f>AA123+AA151</f>
        <v>0</v>
      </c>
      <c r="AT122" s="21" t="s">
        <v>81</v>
      </c>
      <c r="AU122" s="21" t="s">
        <v>179</v>
      </c>
      <c r="BK122" s="212">
        <f>BK123+BK151</f>
        <v>0</v>
      </c>
    </row>
    <row r="123" s="10" customFormat="1" ht="37.44001" customHeight="1">
      <c r="B123" s="213"/>
      <c r="C123" s="214"/>
      <c r="D123" s="215" t="s">
        <v>191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W124+W145</f>
        <v>0</v>
      </c>
      <c r="X123" s="214"/>
      <c r="Y123" s="219">
        <f>Y124+Y145</f>
        <v>1.0568399999999998</v>
      </c>
      <c r="Z123" s="214"/>
      <c r="AA123" s="220">
        <f>AA124+AA145</f>
        <v>0</v>
      </c>
      <c r="AR123" s="221" t="s">
        <v>93</v>
      </c>
      <c r="AT123" s="222" t="s">
        <v>81</v>
      </c>
      <c r="AU123" s="222" t="s">
        <v>82</v>
      </c>
      <c r="AY123" s="221" t="s">
        <v>230</v>
      </c>
      <c r="BK123" s="223">
        <f>BK124+BK145</f>
        <v>0</v>
      </c>
    </row>
    <row r="124" s="10" customFormat="1" ht="19.92" customHeight="1">
      <c r="B124" s="213"/>
      <c r="C124" s="214"/>
      <c r="D124" s="224" t="s">
        <v>829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SUM(W125:W144)</f>
        <v>0</v>
      </c>
      <c r="X124" s="214"/>
      <c r="Y124" s="219">
        <f>SUM(Y125:Y144)</f>
        <v>1.0568399999999998</v>
      </c>
      <c r="Z124" s="214"/>
      <c r="AA124" s="220">
        <f>SUM(AA125:AA144)</f>
        <v>0</v>
      </c>
      <c r="AR124" s="221" t="s">
        <v>93</v>
      </c>
      <c r="AT124" s="222" t="s">
        <v>81</v>
      </c>
      <c r="AU124" s="222" t="s">
        <v>89</v>
      </c>
      <c r="AY124" s="221" t="s">
        <v>230</v>
      </c>
      <c r="BK124" s="223">
        <f>SUM(BK125:BK144)</f>
        <v>0</v>
      </c>
    </row>
    <row r="125" s="1" customFormat="1" ht="38.25" customHeight="1">
      <c r="B125" s="45"/>
      <c r="C125" s="227" t="s">
        <v>89</v>
      </c>
      <c r="D125" s="227" t="s">
        <v>231</v>
      </c>
      <c r="E125" s="228" t="s">
        <v>1010</v>
      </c>
      <c r="F125" s="229" t="s">
        <v>1011</v>
      </c>
      <c r="G125" s="229"/>
      <c r="H125" s="229"/>
      <c r="I125" s="229"/>
      <c r="J125" s="230" t="s">
        <v>330</v>
      </c>
      <c r="K125" s="231">
        <v>750</v>
      </c>
      <c r="L125" s="232">
        <v>0</v>
      </c>
      <c r="M125" s="233"/>
      <c r="N125" s="234">
        <f>ROUND(L125*K125,1)</f>
        <v>0</v>
      </c>
      <c r="O125" s="234"/>
      <c r="P125" s="234"/>
      <c r="Q125" s="234"/>
      <c r="R125" s="47"/>
      <c r="T125" s="235" t="s">
        <v>22</v>
      </c>
      <c r="U125" s="55" t="s">
        <v>50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290</v>
      </c>
      <c r="AT125" s="21" t="s">
        <v>231</v>
      </c>
      <c r="AU125" s="21" t="s">
        <v>93</v>
      </c>
      <c r="AY125" s="21" t="s">
        <v>230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102</v>
      </c>
      <c r="BK125" s="152">
        <f>ROUND(L125*K125,1)</f>
        <v>0</v>
      </c>
      <c r="BL125" s="21" t="s">
        <v>290</v>
      </c>
      <c r="BM125" s="21" t="s">
        <v>1012</v>
      </c>
    </row>
    <row r="126" s="1" customFormat="1" ht="16.5" customHeight="1">
      <c r="B126" s="45"/>
      <c r="C126" s="240" t="s">
        <v>93</v>
      </c>
      <c r="D126" s="240" t="s">
        <v>337</v>
      </c>
      <c r="E126" s="241" t="s">
        <v>1013</v>
      </c>
      <c r="F126" s="242" t="s">
        <v>1014</v>
      </c>
      <c r="G126" s="242"/>
      <c r="H126" s="242"/>
      <c r="I126" s="242"/>
      <c r="J126" s="243" t="s">
        <v>551</v>
      </c>
      <c r="K126" s="244">
        <v>750</v>
      </c>
      <c r="L126" s="245">
        <v>0</v>
      </c>
      <c r="M126" s="246"/>
      <c r="N126" s="247">
        <f>ROUND(L126*K126,1)</f>
        <v>0</v>
      </c>
      <c r="O126" s="234"/>
      <c r="P126" s="234"/>
      <c r="Q126" s="234"/>
      <c r="R126" s="47"/>
      <c r="T126" s="235" t="s">
        <v>22</v>
      </c>
      <c r="U126" s="55" t="s">
        <v>50</v>
      </c>
      <c r="V126" s="46"/>
      <c r="W126" s="236">
        <f>V126*K126</f>
        <v>0</v>
      </c>
      <c r="X126" s="236">
        <v>0.001</v>
      </c>
      <c r="Y126" s="236">
        <f>X126*K126</f>
        <v>0.75</v>
      </c>
      <c r="Z126" s="236">
        <v>0</v>
      </c>
      <c r="AA126" s="237">
        <f>Z126*K126</f>
        <v>0</v>
      </c>
      <c r="AR126" s="21" t="s">
        <v>357</v>
      </c>
      <c r="AT126" s="21" t="s">
        <v>337</v>
      </c>
      <c r="AU126" s="21" t="s">
        <v>93</v>
      </c>
      <c r="AY126" s="21" t="s">
        <v>230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102</v>
      </c>
      <c r="BK126" s="152">
        <f>ROUND(L126*K126,1)</f>
        <v>0</v>
      </c>
      <c r="BL126" s="21" t="s">
        <v>290</v>
      </c>
      <c r="BM126" s="21" t="s">
        <v>1015</v>
      </c>
    </row>
    <row r="127" s="1" customFormat="1" ht="25.5" customHeight="1">
      <c r="B127" s="45"/>
      <c r="C127" s="227" t="s">
        <v>97</v>
      </c>
      <c r="D127" s="227" t="s">
        <v>231</v>
      </c>
      <c r="E127" s="228" t="s">
        <v>1016</v>
      </c>
      <c r="F127" s="229" t="s">
        <v>1017</v>
      </c>
      <c r="G127" s="229"/>
      <c r="H127" s="229"/>
      <c r="I127" s="229"/>
      <c r="J127" s="230" t="s">
        <v>330</v>
      </c>
      <c r="K127" s="231">
        <v>95</v>
      </c>
      <c r="L127" s="232">
        <v>0</v>
      </c>
      <c r="M127" s="233"/>
      <c r="N127" s="234">
        <f>ROUND(L127*K127,1)</f>
        <v>0</v>
      </c>
      <c r="O127" s="234"/>
      <c r="P127" s="234"/>
      <c r="Q127" s="234"/>
      <c r="R127" s="47"/>
      <c r="T127" s="235" t="s">
        <v>22</v>
      </c>
      <c r="U127" s="55" t="s">
        <v>50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290</v>
      </c>
      <c r="AT127" s="21" t="s">
        <v>231</v>
      </c>
      <c r="AU127" s="21" t="s">
        <v>93</v>
      </c>
      <c r="AY127" s="21" t="s">
        <v>230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102</v>
      </c>
      <c r="BK127" s="152">
        <f>ROUND(L127*K127,1)</f>
        <v>0</v>
      </c>
      <c r="BL127" s="21" t="s">
        <v>290</v>
      </c>
      <c r="BM127" s="21" t="s">
        <v>1018</v>
      </c>
    </row>
    <row r="128" s="1" customFormat="1" ht="16.5" customHeight="1">
      <c r="B128" s="45"/>
      <c r="C128" s="240" t="s">
        <v>102</v>
      </c>
      <c r="D128" s="240" t="s">
        <v>337</v>
      </c>
      <c r="E128" s="241" t="s">
        <v>1019</v>
      </c>
      <c r="F128" s="242" t="s">
        <v>1020</v>
      </c>
      <c r="G128" s="242"/>
      <c r="H128" s="242"/>
      <c r="I128" s="242"/>
      <c r="J128" s="243" t="s">
        <v>551</v>
      </c>
      <c r="K128" s="244">
        <v>58.899999999999999</v>
      </c>
      <c r="L128" s="245">
        <v>0</v>
      </c>
      <c r="M128" s="246"/>
      <c r="N128" s="247">
        <f>ROUND(L128*K128,1)</f>
        <v>0</v>
      </c>
      <c r="O128" s="234"/>
      <c r="P128" s="234"/>
      <c r="Q128" s="234"/>
      <c r="R128" s="47"/>
      <c r="T128" s="235" t="s">
        <v>22</v>
      </c>
      <c r="U128" s="55" t="s">
        <v>50</v>
      </c>
      <c r="V128" s="46"/>
      <c r="W128" s="236">
        <f>V128*K128</f>
        <v>0</v>
      </c>
      <c r="X128" s="236">
        <v>0.001</v>
      </c>
      <c r="Y128" s="236">
        <f>X128*K128</f>
        <v>0.058900000000000001</v>
      </c>
      <c r="Z128" s="236">
        <v>0</v>
      </c>
      <c r="AA128" s="237">
        <f>Z128*K128</f>
        <v>0</v>
      </c>
      <c r="AR128" s="21" t="s">
        <v>357</v>
      </c>
      <c r="AT128" s="21" t="s">
        <v>337</v>
      </c>
      <c r="AU128" s="21" t="s">
        <v>93</v>
      </c>
      <c r="AY128" s="21" t="s">
        <v>230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102</v>
      </c>
      <c r="BK128" s="152">
        <f>ROUND(L128*K128,1)</f>
        <v>0</v>
      </c>
      <c r="BL128" s="21" t="s">
        <v>290</v>
      </c>
      <c r="BM128" s="21" t="s">
        <v>1021</v>
      </c>
    </row>
    <row r="129" s="1" customFormat="1" ht="25.5" customHeight="1">
      <c r="B129" s="45"/>
      <c r="C129" s="227" t="s">
        <v>109</v>
      </c>
      <c r="D129" s="227" t="s">
        <v>231</v>
      </c>
      <c r="E129" s="228" t="s">
        <v>1022</v>
      </c>
      <c r="F129" s="229" t="s">
        <v>1023</v>
      </c>
      <c r="G129" s="229"/>
      <c r="H129" s="229"/>
      <c r="I129" s="229"/>
      <c r="J129" s="230" t="s">
        <v>330</v>
      </c>
      <c r="K129" s="231">
        <v>350</v>
      </c>
      <c r="L129" s="232">
        <v>0</v>
      </c>
      <c r="M129" s="233"/>
      <c r="N129" s="234">
        <f>ROUND(L129*K129,1)</f>
        <v>0</v>
      </c>
      <c r="O129" s="234"/>
      <c r="P129" s="234"/>
      <c r="Q129" s="234"/>
      <c r="R129" s="47"/>
      <c r="T129" s="235" t="s">
        <v>22</v>
      </c>
      <c r="U129" s="55" t="s">
        <v>50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290</v>
      </c>
      <c r="AT129" s="21" t="s">
        <v>231</v>
      </c>
      <c r="AU129" s="21" t="s">
        <v>93</v>
      </c>
      <c r="AY129" s="21" t="s">
        <v>230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102</v>
      </c>
      <c r="BK129" s="152">
        <f>ROUND(L129*K129,1)</f>
        <v>0</v>
      </c>
      <c r="BL129" s="21" t="s">
        <v>290</v>
      </c>
      <c r="BM129" s="21" t="s">
        <v>1024</v>
      </c>
    </row>
    <row r="130" s="1" customFormat="1" ht="16.5" customHeight="1">
      <c r="B130" s="45"/>
      <c r="C130" s="240" t="s">
        <v>250</v>
      </c>
      <c r="D130" s="240" t="s">
        <v>337</v>
      </c>
      <c r="E130" s="241" t="s">
        <v>1025</v>
      </c>
      <c r="F130" s="242" t="s">
        <v>1026</v>
      </c>
      <c r="G130" s="242"/>
      <c r="H130" s="242"/>
      <c r="I130" s="242"/>
      <c r="J130" s="243" t="s">
        <v>551</v>
      </c>
      <c r="K130" s="244">
        <v>47.25</v>
      </c>
      <c r="L130" s="245">
        <v>0</v>
      </c>
      <c r="M130" s="246"/>
      <c r="N130" s="247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0.001</v>
      </c>
      <c r="Y130" s="236">
        <f>X130*K130</f>
        <v>0.04725</v>
      </c>
      <c r="Z130" s="236">
        <v>0</v>
      </c>
      <c r="AA130" s="237">
        <f>Z130*K130</f>
        <v>0</v>
      </c>
      <c r="AR130" s="21" t="s">
        <v>357</v>
      </c>
      <c r="AT130" s="21" t="s">
        <v>337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290</v>
      </c>
      <c r="BM130" s="21" t="s">
        <v>1027</v>
      </c>
    </row>
    <row r="131" s="1" customFormat="1" ht="25.5" customHeight="1">
      <c r="B131" s="45"/>
      <c r="C131" s="240" t="s">
        <v>254</v>
      </c>
      <c r="D131" s="240" t="s">
        <v>337</v>
      </c>
      <c r="E131" s="241" t="s">
        <v>1028</v>
      </c>
      <c r="F131" s="242" t="s">
        <v>1029</v>
      </c>
      <c r="G131" s="242"/>
      <c r="H131" s="242"/>
      <c r="I131" s="242"/>
      <c r="J131" s="243" t="s">
        <v>481</v>
      </c>
      <c r="K131" s="244">
        <v>230</v>
      </c>
      <c r="L131" s="245">
        <v>0</v>
      </c>
      <c r="M131" s="246"/>
      <c r="N131" s="247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0.00021000000000000001</v>
      </c>
      <c r="Y131" s="236">
        <f>X131*K131</f>
        <v>0.048300000000000003</v>
      </c>
      <c r="Z131" s="236">
        <v>0</v>
      </c>
      <c r="AA131" s="237">
        <f>Z131*K131</f>
        <v>0</v>
      </c>
      <c r="AR131" s="21" t="s">
        <v>357</v>
      </c>
      <c r="AT131" s="21" t="s">
        <v>337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290</v>
      </c>
      <c r="BM131" s="21" t="s">
        <v>1030</v>
      </c>
    </row>
    <row r="132" s="1" customFormat="1" ht="25.5" customHeight="1">
      <c r="B132" s="45"/>
      <c r="C132" s="227" t="s">
        <v>258</v>
      </c>
      <c r="D132" s="227" t="s">
        <v>231</v>
      </c>
      <c r="E132" s="228" t="s">
        <v>1031</v>
      </c>
      <c r="F132" s="229" t="s">
        <v>1032</v>
      </c>
      <c r="G132" s="229"/>
      <c r="H132" s="229"/>
      <c r="I132" s="229"/>
      <c r="J132" s="230" t="s">
        <v>481</v>
      </c>
      <c r="K132" s="231">
        <v>10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290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290</v>
      </c>
      <c r="BM132" s="21" t="s">
        <v>1033</v>
      </c>
    </row>
    <row r="133" s="1" customFormat="1" ht="25.5" customHeight="1">
      <c r="B133" s="45"/>
      <c r="C133" s="240" t="s">
        <v>262</v>
      </c>
      <c r="D133" s="240" t="s">
        <v>337</v>
      </c>
      <c r="E133" s="241" t="s">
        <v>1034</v>
      </c>
      <c r="F133" s="242" t="s">
        <v>1035</v>
      </c>
      <c r="G133" s="242"/>
      <c r="H133" s="242"/>
      <c r="I133" s="242"/>
      <c r="J133" s="243" t="s">
        <v>481</v>
      </c>
      <c r="K133" s="244">
        <v>10</v>
      </c>
      <c r="L133" s="245">
        <v>0</v>
      </c>
      <c r="M133" s="246"/>
      <c r="N133" s="247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0.0041999999999999997</v>
      </c>
      <c r="Y133" s="236">
        <f>X133*K133</f>
        <v>0.041999999999999996</v>
      </c>
      <c r="Z133" s="236">
        <v>0</v>
      </c>
      <c r="AA133" s="237">
        <f>Z133*K133</f>
        <v>0</v>
      </c>
      <c r="AR133" s="21" t="s">
        <v>357</v>
      </c>
      <c r="AT133" s="21" t="s">
        <v>337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290</v>
      </c>
      <c r="BM133" s="21" t="s">
        <v>1036</v>
      </c>
    </row>
    <row r="134" s="1" customFormat="1" ht="16.5" customHeight="1">
      <c r="B134" s="45"/>
      <c r="C134" s="240" t="s">
        <v>266</v>
      </c>
      <c r="D134" s="240" t="s">
        <v>337</v>
      </c>
      <c r="E134" s="241" t="s">
        <v>1037</v>
      </c>
      <c r="F134" s="242" t="s">
        <v>1038</v>
      </c>
      <c r="G134" s="242"/>
      <c r="H134" s="242"/>
      <c r="I134" s="242"/>
      <c r="J134" s="243" t="s">
        <v>481</v>
      </c>
      <c r="K134" s="244">
        <v>20</v>
      </c>
      <c r="L134" s="245">
        <v>0</v>
      </c>
      <c r="M134" s="246"/>
      <c r="N134" s="247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0.00032000000000000003</v>
      </c>
      <c r="Y134" s="236">
        <f>X134*K134</f>
        <v>0.0064000000000000003</v>
      </c>
      <c r="Z134" s="236">
        <v>0</v>
      </c>
      <c r="AA134" s="237">
        <f>Z134*K134</f>
        <v>0</v>
      </c>
      <c r="AR134" s="21" t="s">
        <v>357</v>
      </c>
      <c r="AT134" s="21" t="s">
        <v>337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290</v>
      </c>
      <c r="BM134" s="21" t="s">
        <v>1039</v>
      </c>
    </row>
    <row r="135" s="1" customFormat="1" ht="16.5" customHeight="1">
      <c r="B135" s="45"/>
      <c r="C135" s="227" t="s">
        <v>270</v>
      </c>
      <c r="D135" s="227" t="s">
        <v>231</v>
      </c>
      <c r="E135" s="228" t="s">
        <v>1040</v>
      </c>
      <c r="F135" s="229" t="s">
        <v>1041</v>
      </c>
      <c r="G135" s="229"/>
      <c r="H135" s="229"/>
      <c r="I135" s="229"/>
      <c r="J135" s="230" t="s">
        <v>481</v>
      </c>
      <c r="K135" s="231">
        <v>248</v>
      </c>
      <c r="L135" s="232">
        <v>0</v>
      </c>
      <c r="M135" s="233"/>
      <c r="N135" s="234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290</v>
      </c>
      <c r="AT135" s="21" t="s">
        <v>231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290</v>
      </c>
      <c r="BM135" s="21" t="s">
        <v>1042</v>
      </c>
    </row>
    <row r="136" s="1" customFormat="1" ht="16.5" customHeight="1">
      <c r="B136" s="45"/>
      <c r="C136" s="240" t="s">
        <v>274</v>
      </c>
      <c r="D136" s="240" t="s">
        <v>337</v>
      </c>
      <c r="E136" s="241" t="s">
        <v>1043</v>
      </c>
      <c r="F136" s="242" t="s">
        <v>1044</v>
      </c>
      <c r="G136" s="242"/>
      <c r="H136" s="242"/>
      <c r="I136" s="242"/>
      <c r="J136" s="243" t="s">
        <v>481</v>
      </c>
      <c r="K136" s="244">
        <v>85</v>
      </c>
      <c r="L136" s="245">
        <v>0</v>
      </c>
      <c r="M136" s="246"/>
      <c r="N136" s="247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0.00023000000000000001</v>
      </c>
      <c r="Y136" s="236">
        <f>X136*K136</f>
        <v>0.019550000000000001</v>
      </c>
      <c r="Z136" s="236">
        <v>0</v>
      </c>
      <c r="AA136" s="237">
        <f>Z136*K136</f>
        <v>0</v>
      </c>
      <c r="AR136" s="21" t="s">
        <v>357</v>
      </c>
      <c r="AT136" s="21" t="s">
        <v>337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290</v>
      </c>
      <c r="BM136" s="21" t="s">
        <v>1045</v>
      </c>
    </row>
    <row r="137" s="1" customFormat="1" ht="25.5" customHeight="1">
      <c r="B137" s="45"/>
      <c r="C137" s="240" t="s">
        <v>278</v>
      </c>
      <c r="D137" s="240" t="s">
        <v>337</v>
      </c>
      <c r="E137" s="241" t="s">
        <v>1046</v>
      </c>
      <c r="F137" s="242" t="s">
        <v>1047</v>
      </c>
      <c r="G137" s="242"/>
      <c r="H137" s="242"/>
      <c r="I137" s="242"/>
      <c r="J137" s="243" t="s">
        <v>481</v>
      </c>
      <c r="K137" s="244">
        <v>50</v>
      </c>
      <c r="L137" s="245">
        <v>0</v>
      </c>
      <c r="M137" s="246"/>
      <c r="N137" s="247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0.00016000000000000001</v>
      </c>
      <c r="Y137" s="236">
        <f>X137*K137</f>
        <v>0.0080000000000000002</v>
      </c>
      <c r="Z137" s="236">
        <v>0</v>
      </c>
      <c r="AA137" s="237">
        <f>Z137*K137</f>
        <v>0</v>
      </c>
      <c r="AR137" s="21" t="s">
        <v>357</v>
      </c>
      <c r="AT137" s="21" t="s">
        <v>337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290</v>
      </c>
      <c r="BM137" s="21" t="s">
        <v>1048</v>
      </c>
    </row>
    <row r="138" s="1" customFormat="1" ht="25.5" customHeight="1">
      <c r="B138" s="45"/>
      <c r="C138" s="240" t="s">
        <v>282</v>
      </c>
      <c r="D138" s="240" t="s">
        <v>337</v>
      </c>
      <c r="E138" s="241" t="s">
        <v>1049</v>
      </c>
      <c r="F138" s="242" t="s">
        <v>1050</v>
      </c>
      <c r="G138" s="242"/>
      <c r="H138" s="242"/>
      <c r="I138" s="242"/>
      <c r="J138" s="243" t="s">
        <v>481</v>
      </c>
      <c r="K138" s="244">
        <v>10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0.00012999999999999999</v>
      </c>
      <c r="Y138" s="236">
        <f>X138*K138</f>
        <v>0.0012999999999999999</v>
      </c>
      <c r="Z138" s="236">
        <v>0</v>
      </c>
      <c r="AA138" s="237">
        <f>Z138*K138</f>
        <v>0</v>
      </c>
      <c r="AR138" s="21" t="s">
        <v>357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290</v>
      </c>
      <c r="BM138" s="21" t="s">
        <v>1051</v>
      </c>
    </row>
    <row r="139" s="1" customFormat="1" ht="16.5" customHeight="1">
      <c r="B139" s="45"/>
      <c r="C139" s="240" t="s">
        <v>11</v>
      </c>
      <c r="D139" s="240" t="s">
        <v>337</v>
      </c>
      <c r="E139" s="241" t="s">
        <v>1052</v>
      </c>
      <c r="F139" s="242" t="s">
        <v>1053</v>
      </c>
      <c r="G139" s="242"/>
      <c r="H139" s="242"/>
      <c r="I139" s="242"/>
      <c r="J139" s="243" t="s">
        <v>481</v>
      </c>
      <c r="K139" s="244">
        <v>8</v>
      </c>
      <c r="L139" s="245">
        <v>0</v>
      </c>
      <c r="M139" s="246"/>
      <c r="N139" s="247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8.0000000000000007E-05</v>
      </c>
      <c r="Y139" s="236">
        <f>X139*K139</f>
        <v>0.00064000000000000005</v>
      </c>
      <c r="Z139" s="236">
        <v>0</v>
      </c>
      <c r="AA139" s="237">
        <f>Z139*K139</f>
        <v>0</v>
      </c>
      <c r="AR139" s="21" t="s">
        <v>357</v>
      </c>
      <c r="AT139" s="21" t="s">
        <v>337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290</v>
      </c>
      <c r="BM139" s="21" t="s">
        <v>1054</v>
      </c>
    </row>
    <row r="140" s="1" customFormat="1" ht="38.25" customHeight="1">
      <c r="B140" s="45"/>
      <c r="C140" s="240" t="s">
        <v>290</v>
      </c>
      <c r="D140" s="240" t="s">
        <v>337</v>
      </c>
      <c r="E140" s="241" t="s">
        <v>1055</v>
      </c>
      <c r="F140" s="242" t="s">
        <v>1056</v>
      </c>
      <c r="G140" s="242"/>
      <c r="H140" s="242"/>
      <c r="I140" s="242"/>
      <c r="J140" s="243" t="s">
        <v>481</v>
      </c>
      <c r="K140" s="244">
        <v>85</v>
      </c>
      <c r="L140" s="245">
        <v>0</v>
      </c>
      <c r="M140" s="246"/>
      <c r="N140" s="247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0.00069999999999999999</v>
      </c>
      <c r="Y140" s="236">
        <f>X140*K140</f>
        <v>0.059499999999999997</v>
      </c>
      <c r="Z140" s="236">
        <v>0</v>
      </c>
      <c r="AA140" s="237">
        <f>Z140*K140</f>
        <v>0</v>
      </c>
      <c r="AR140" s="21" t="s">
        <v>357</v>
      </c>
      <c r="AT140" s="21" t="s">
        <v>337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290</v>
      </c>
      <c r="BM140" s="21" t="s">
        <v>1057</v>
      </c>
    </row>
    <row r="141" s="1" customFormat="1" ht="25.5" customHeight="1">
      <c r="B141" s="45"/>
      <c r="C141" s="240" t="s">
        <v>294</v>
      </c>
      <c r="D141" s="240" t="s">
        <v>337</v>
      </c>
      <c r="E141" s="241" t="s">
        <v>1058</v>
      </c>
      <c r="F141" s="242" t="s">
        <v>1059</v>
      </c>
      <c r="G141" s="242"/>
      <c r="H141" s="242"/>
      <c r="I141" s="242"/>
      <c r="J141" s="243" t="s">
        <v>481</v>
      </c>
      <c r="K141" s="244">
        <v>10</v>
      </c>
      <c r="L141" s="245">
        <v>0</v>
      </c>
      <c r="M141" s="246"/>
      <c r="N141" s="247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0.00020000000000000001</v>
      </c>
      <c r="Y141" s="236">
        <f>X141*K141</f>
        <v>0.002</v>
      </c>
      <c r="Z141" s="236">
        <v>0</v>
      </c>
      <c r="AA141" s="237">
        <f>Z141*K141</f>
        <v>0</v>
      </c>
      <c r="AR141" s="21" t="s">
        <v>736</v>
      </c>
      <c r="AT141" s="21" t="s">
        <v>337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736</v>
      </c>
      <c r="BM141" s="21" t="s">
        <v>1060</v>
      </c>
    </row>
    <row r="142" s="1" customFormat="1" ht="16.5" customHeight="1">
      <c r="B142" s="45"/>
      <c r="C142" s="227" t="s">
        <v>298</v>
      </c>
      <c r="D142" s="227" t="s">
        <v>231</v>
      </c>
      <c r="E142" s="228" t="s">
        <v>1061</v>
      </c>
      <c r="F142" s="229" t="s">
        <v>1062</v>
      </c>
      <c r="G142" s="229"/>
      <c r="H142" s="229"/>
      <c r="I142" s="229"/>
      <c r="J142" s="230" t="s">
        <v>481</v>
      </c>
      <c r="K142" s="231">
        <v>50</v>
      </c>
      <c r="L142" s="232">
        <v>0</v>
      </c>
      <c r="M142" s="233"/>
      <c r="N142" s="234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290</v>
      </c>
      <c r="AT142" s="21" t="s">
        <v>231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290</v>
      </c>
      <c r="BM142" s="21" t="s">
        <v>1063</v>
      </c>
    </row>
    <row r="143" s="1" customFormat="1" ht="25.5" customHeight="1">
      <c r="B143" s="45"/>
      <c r="C143" s="240" t="s">
        <v>302</v>
      </c>
      <c r="D143" s="240" t="s">
        <v>337</v>
      </c>
      <c r="E143" s="241" t="s">
        <v>1064</v>
      </c>
      <c r="F143" s="242" t="s">
        <v>1065</v>
      </c>
      <c r="G143" s="242"/>
      <c r="H143" s="242"/>
      <c r="I143" s="242"/>
      <c r="J143" s="243" t="s">
        <v>481</v>
      </c>
      <c r="K143" s="244">
        <v>50</v>
      </c>
      <c r="L143" s="245">
        <v>0</v>
      </c>
      <c r="M143" s="246"/>
      <c r="N143" s="247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0.00025999999999999998</v>
      </c>
      <c r="Y143" s="236">
        <f>X143*K143</f>
        <v>0.012999999999999999</v>
      </c>
      <c r="Z143" s="236">
        <v>0</v>
      </c>
      <c r="AA143" s="237">
        <f>Z143*K143</f>
        <v>0</v>
      </c>
      <c r="AR143" s="21" t="s">
        <v>357</v>
      </c>
      <c r="AT143" s="21" t="s">
        <v>337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290</v>
      </c>
      <c r="BM143" s="21" t="s">
        <v>1066</v>
      </c>
    </row>
    <row r="144" s="1" customFormat="1" ht="38.25" customHeight="1">
      <c r="B144" s="45"/>
      <c r="C144" s="227" t="s">
        <v>307</v>
      </c>
      <c r="D144" s="227" t="s">
        <v>231</v>
      </c>
      <c r="E144" s="228" t="s">
        <v>1067</v>
      </c>
      <c r="F144" s="229" t="s">
        <v>1068</v>
      </c>
      <c r="G144" s="229"/>
      <c r="H144" s="229"/>
      <c r="I144" s="229"/>
      <c r="J144" s="230" t="s">
        <v>242</v>
      </c>
      <c r="K144" s="231">
        <v>10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290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290</v>
      </c>
      <c r="BM144" s="21" t="s">
        <v>1069</v>
      </c>
    </row>
    <row r="145" s="10" customFormat="1" ht="29.88" customHeight="1">
      <c r="B145" s="213"/>
      <c r="C145" s="214"/>
      <c r="D145" s="224" t="s">
        <v>830</v>
      </c>
      <c r="E145" s="224"/>
      <c r="F145" s="224"/>
      <c r="G145" s="224"/>
      <c r="H145" s="224"/>
      <c r="I145" s="224"/>
      <c r="J145" s="224"/>
      <c r="K145" s="224"/>
      <c r="L145" s="224"/>
      <c r="M145" s="224"/>
      <c r="N145" s="238">
        <f>BK145</f>
        <v>0</v>
      </c>
      <c r="O145" s="239"/>
      <c r="P145" s="239"/>
      <c r="Q145" s="239"/>
      <c r="R145" s="217"/>
      <c r="T145" s="218"/>
      <c r="U145" s="214"/>
      <c r="V145" s="214"/>
      <c r="W145" s="219">
        <f>SUM(W146:W150)</f>
        <v>0</v>
      </c>
      <c r="X145" s="214"/>
      <c r="Y145" s="219">
        <f>SUM(Y146:Y150)</f>
        <v>0</v>
      </c>
      <c r="Z145" s="214"/>
      <c r="AA145" s="220">
        <f>SUM(AA146:AA150)</f>
        <v>0</v>
      </c>
      <c r="AR145" s="221" t="s">
        <v>93</v>
      </c>
      <c r="AT145" s="222" t="s">
        <v>81</v>
      </c>
      <c r="AU145" s="222" t="s">
        <v>89</v>
      </c>
      <c r="AY145" s="221" t="s">
        <v>230</v>
      </c>
      <c r="BK145" s="223">
        <f>SUM(BK146:BK150)</f>
        <v>0</v>
      </c>
    </row>
    <row r="146" s="1" customFormat="1" ht="25.5" customHeight="1">
      <c r="B146" s="45"/>
      <c r="C146" s="227" t="s">
        <v>10</v>
      </c>
      <c r="D146" s="227" t="s">
        <v>231</v>
      </c>
      <c r="E146" s="228" t="s">
        <v>993</v>
      </c>
      <c r="F146" s="229" t="s">
        <v>1070</v>
      </c>
      <c r="G146" s="229"/>
      <c r="H146" s="229"/>
      <c r="I146" s="229"/>
      <c r="J146" s="230" t="s">
        <v>234</v>
      </c>
      <c r="K146" s="231">
        <v>24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290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290</v>
      </c>
      <c r="BM146" s="21" t="s">
        <v>1071</v>
      </c>
    </row>
    <row r="147" s="1" customFormat="1" ht="25.5" customHeight="1">
      <c r="B147" s="45"/>
      <c r="C147" s="227" t="s">
        <v>314</v>
      </c>
      <c r="D147" s="227" t="s">
        <v>231</v>
      </c>
      <c r="E147" s="228" t="s">
        <v>996</v>
      </c>
      <c r="F147" s="229" t="s">
        <v>997</v>
      </c>
      <c r="G147" s="229"/>
      <c r="H147" s="229"/>
      <c r="I147" s="229"/>
      <c r="J147" s="230" t="s">
        <v>234</v>
      </c>
      <c r="K147" s="231">
        <v>4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290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290</v>
      </c>
      <c r="BM147" s="21" t="s">
        <v>1072</v>
      </c>
    </row>
    <row r="148" s="1" customFormat="1" ht="16.5" customHeight="1">
      <c r="B148" s="45"/>
      <c r="C148" s="240" t="s">
        <v>318</v>
      </c>
      <c r="D148" s="240" t="s">
        <v>337</v>
      </c>
      <c r="E148" s="241" t="s">
        <v>999</v>
      </c>
      <c r="F148" s="242" t="s">
        <v>1000</v>
      </c>
      <c r="G148" s="242"/>
      <c r="H148" s="242"/>
      <c r="I148" s="242"/>
      <c r="J148" s="243" t="s">
        <v>1001</v>
      </c>
      <c r="K148" s="250">
        <v>0</v>
      </c>
      <c r="L148" s="245">
        <v>0</v>
      </c>
      <c r="M148" s="246"/>
      <c r="N148" s="247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357</v>
      </c>
      <c r="AT148" s="21" t="s">
        <v>337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290</v>
      </c>
      <c r="BM148" s="21" t="s">
        <v>1073</v>
      </c>
    </row>
    <row r="149" s="1" customFormat="1" ht="16.5" customHeight="1">
      <c r="B149" s="45"/>
      <c r="C149" s="227" t="s">
        <v>322</v>
      </c>
      <c r="D149" s="227" t="s">
        <v>231</v>
      </c>
      <c r="E149" s="228" t="s">
        <v>1003</v>
      </c>
      <c r="F149" s="229" t="s">
        <v>1004</v>
      </c>
      <c r="G149" s="229"/>
      <c r="H149" s="229"/>
      <c r="I149" s="229"/>
      <c r="J149" s="230" t="s">
        <v>481</v>
      </c>
      <c r="K149" s="231">
        <v>1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290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290</v>
      </c>
      <c r="BM149" s="21" t="s">
        <v>1074</v>
      </c>
    </row>
    <row r="150" s="1" customFormat="1" ht="25.5" customHeight="1">
      <c r="B150" s="45"/>
      <c r="C150" s="227" t="s">
        <v>327</v>
      </c>
      <c r="D150" s="227" t="s">
        <v>231</v>
      </c>
      <c r="E150" s="228" t="s">
        <v>1075</v>
      </c>
      <c r="F150" s="229" t="s">
        <v>1076</v>
      </c>
      <c r="G150" s="229"/>
      <c r="H150" s="229"/>
      <c r="I150" s="229"/>
      <c r="J150" s="230" t="s">
        <v>481</v>
      </c>
      <c r="K150" s="231">
        <v>1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290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290</v>
      </c>
      <c r="BM150" s="21" t="s">
        <v>1077</v>
      </c>
    </row>
    <row r="151" s="1" customFormat="1" ht="49.92" customHeight="1">
      <c r="B151" s="45"/>
      <c r="C151" s="46"/>
      <c r="D151" s="215" t="s">
        <v>825</v>
      </c>
      <c r="E151" s="46"/>
      <c r="F151" s="46"/>
      <c r="G151" s="46"/>
      <c r="H151" s="46"/>
      <c r="I151" s="46"/>
      <c r="J151" s="46"/>
      <c r="K151" s="46"/>
      <c r="L151" s="46"/>
      <c r="M151" s="46"/>
      <c r="N151" s="248">
        <f>BK151</f>
        <v>0</v>
      </c>
      <c r="O151" s="249"/>
      <c r="P151" s="249"/>
      <c r="Q151" s="249"/>
      <c r="R151" s="47"/>
      <c r="T151" s="201"/>
      <c r="U151" s="71"/>
      <c r="V151" s="71"/>
      <c r="W151" s="71"/>
      <c r="X151" s="71"/>
      <c r="Y151" s="71"/>
      <c r="Z151" s="71"/>
      <c r="AA151" s="73"/>
      <c r="AT151" s="21" t="s">
        <v>81</v>
      </c>
      <c r="AU151" s="21" t="s">
        <v>82</v>
      </c>
      <c r="AY151" s="21" t="s">
        <v>826</v>
      </c>
      <c r="BK151" s="152">
        <v>0</v>
      </c>
    </row>
    <row r="152" s="1" customFormat="1" ht="6.96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6"/>
    </row>
  </sheetData>
  <sheetProtection sheet="1" formatColumns="0" formatRows="0" objects="1" scenarios="1" spinCount="10" saltValue="ecBMw0crQv2YmCnAIVYTyYsFFLFEXCqpGKeqVnlGWZzzFPMB5f3/f66lIYieNNHVKFH7E48SPwsqmXz89RQj3Q==" hashValue="H6zQtPmAP+8hBRR/ypxXG3/Q6JdH7hLO3LgPJGkUB7mwjwNmadUf15k7X8oww62JQZHwmBdjT4LEHyNH+ZJD6Q==" algorithmName="SHA-512" password="CC35"/>
  <mergeCells count="151">
    <mergeCell ref="F143:I143"/>
    <mergeCell ref="F142:I142"/>
    <mergeCell ref="F144:I144"/>
    <mergeCell ref="F146:I146"/>
    <mergeCell ref="F147:I147"/>
    <mergeCell ref="F148:I148"/>
    <mergeCell ref="F149:I149"/>
    <mergeCell ref="F150:I150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D96:H96"/>
    <mergeCell ref="D97:H97"/>
    <mergeCell ref="N96:Q96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4:P114"/>
    <mergeCell ref="F111:P111"/>
    <mergeCell ref="F113:P113"/>
    <mergeCell ref="F112:P112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L143:M143"/>
    <mergeCell ref="L142:M142"/>
    <mergeCell ref="L144:M144"/>
    <mergeCell ref="L146:M146"/>
    <mergeCell ref="L147:M147"/>
    <mergeCell ref="L148:M148"/>
    <mergeCell ref="L149:M149"/>
    <mergeCell ref="L150:M150"/>
    <mergeCell ref="N150:Q150"/>
    <mergeCell ref="N149:Q149"/>
    <mergeCell ref="N151:Q151"/>
    <mergeCell ref="F125:I125"/>
    <mergeCell ref="F126:I126"/>
    <mergeCell ref="L125:M125"/>
    <mergeCell ref="N125:Q125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F127:I127"/>
    <mergeCell ref="F130:I130"/>
    <mergeCell ref="F129:I129"/>
    <mergeCell ref="F128:I128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L127:M127"/>
    <mergeCell ref="L132:M132"/>
    <mergeCell ref="L128:M128"/>
    <mergeCell ref="L129:M129"/>
    <mergeCell ref="L130:M130"/>
    <mergeCell ref="L131:M131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4:Q134"/>
    <mergeCell ref="N137:Q137"/>
    <mergeCell ref="N135:Q135"/>
    <mergeCell ref="N136:Q136"/>
    <mergeCell ref="N138:Q138"/>
    <mergeCell ref="N139:Q139"/>
    <mergeCell ref="N140:Q140"/>
    <mergeCell ref="N141:Q141"/>
    <mergeCell ref="N142:Q142"/>
    <mergeCell ref="N143:Q143"/>
    <mergeCell ref="N144:Q144"/>
    <mergeCell ref="N146:Q146"/>
    <mergeCell ref="N147:Q147"/>
    <mergeCell ref="N148:Q148"/>
    <mergeCell ref="N145:Q145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116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1078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N101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(SUM(BE101:BE108)+SUM(BE128:BE190))</f>
        <v>0</v>
      </c>
      <c r="I34" s="46"/>
      <c r="J34" s="46"/>
      <c r="K34" s="46"/>
      <c r="L34" s="46"/>
      <c r="M34" s="170">
        <f>ROUND((SUM(BE101:BE108)+SUM(BE128:BE190)),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(SUM(BF101:BF108)+SUM(BF128:BF190))</f>
        <v>0</v>
      </c>
      <c r="I35" s="46"/>
      <c r="J35" s="46"/>
      <c r="K35" s="46"/>
      <c r="L35" s="46"/>
      <c r="M35" s="170">
        <f>ROUND((SUM(BF101:BF108)+SUM(BF128:BF190)),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(SUM(BG101:BG108)+SUM(BG128:BG190))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(SUM(BH101:BH108)+SUM(BH128:BH190))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(SUM(BI101:BI108)+SUM(BI128:BI190))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01c - ZTI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N128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N129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1079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N130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1080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N146</f>
        <v>0</v>
      </c>
      <c r="O93" s="132"/>
      <c r="P93" s="132"/>
      <c r="Q93" s="132"/>
      <c r="R93" s="191"/>
      <c r="T93" s="192"/>
      <c r="U93" s="192"/>
    </row>
    <row r="94" s="8" customFormat="1" ht="19.92" customHeight="1">
      <c r="B94" s="190"/>
      <c r="C94" s="132"/>
      <c r="D94" s="147" t="s">
        <v>1081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N148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186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N150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187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N164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190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N168</f>
        <v>0</v>
      </c>
      <c r="O97" s="132"/>
      <c r="P97" s="132"/>
      <c r="Q97" s="132"/>
      <c r="R97" s="191"/>
      <c r="T97" s="192"/>
      <c r="U97" s="192"/>
    </row>
    <row r="98" s="7" customFormat="1" ht="24.96" customHeight="1">
      <c r="B98" s="184"/>
      <c r="C98" s="185"/>
      <c r="D98" s="186" t="s">
        <v>191</v>
      </c>
      <c r="E98" s="185"/>
      <c r="F98" s="185"/>
      <c r="G98" s="185"/>
      <c r="H98" s="185"/>
      <c r="I98" s="185"/>
      <c r="J98" s="185"/>
      <c r="K98" s="185"/>
      <c r="L98" s="185"/>
      <c r="M98" s="185"/>
      <c r="N98" s="187">
        <f>N170</f>
        <v>0</v>
      </c>
      <c r="O98" s="185"/>
      <c r="P98" s="185"/>
      <c r="Q98" s="185"/>
      <c r="R98" s="188"/>
      <c r="T98" s="189"/>
      <c r="U98" s="189"/>
    </row>
    <row r="99" s="8" customFormat="1" ht="19.92" customHeight="1">
      <c r="B99" s="190"/>
      <c r="C99" s="132"/>
      <c r="D99" s="147" t="s">
        <v>1082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5">
        <f>N171</f>
        <v>0</v>
      </c>
      <c r="O99" s="132"/>
      <c r="P99" s="132"/>
      <c r="Q99" s="132"/>
      <c r="R99" s="191"/>
      <c r="T99" s="192"/>
      <c r="U99" s="192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82" t="s">
        <v>207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83">
        <f>ROUND(N102+N103+N104+N105+N106+N107,1)</f>
        <v>0</v>
      </c>
      <c r="O101" s="193"/>
      <c r="P101" s="193"/>
      <c r="Q101" s="193"/>
      <c r="R101" s="47"/>
      <c r="T101" s="194"/>
      <c r="U101" s="195" t="s">
        <v>46</v>
      </c>
    </row>
    <row r="102" s="1" customFormat="1" ht="18" customHeight="1">
      <c r="B102" s="45"/>
      <c r="C102" s="46"/>
      <c r="D102" s="153" t="s">
        <v>208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ROUND(N90*T102,1)</f>
        <v>0</v>
      </c>
      <c r="O102" s="135"/>
      <c r="P102" s="135"/>
      <c r="Q102" s="135"/>
      <c r="R102" s="47"/>
      <c r="S102" s="196"/>
      <c r="T102" s="197"/>
      <c r="U102" s="198" t="s">
        <v>50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209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102</v>
      </c>
      <c r="BK102" s="196"/>
      <c r="BL102" s="196"/>
      <c r="BM102" s="196"/>
    </row>
    <row r="103" s="1" customFormat="1" ht="18" customHeight="1">
      <c r="B103" s="45"/>
      <c r="C103" s="46"/>
      <c r="D103" s="153" t="s">
        <v>210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ROUND(N90*T103,1)</f>
        <v>0</v>
      </c>
      <c r="O103" s="135"/>
      <c r="P103" s="135"/>
      <c r="Q103" s="135"/>
      <c r="R103" s="47"/>
      <c r="S103" s="196"/>
      <c r="T103" s="197"/>
      <c r="U103" s="198" t="s">
        <v>50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209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102</v>
      </c>
      <c r="BK103" s="196"/>
      <c r="BL103" s="196"/>
      <c r="BM103" s="196"/>
    </row>
    <row r="104" s="1" customFormat="1" ht="18" customHeight="1">
      <c r="B104" s="45"/>
      <c r="C104" s="46"/>
      <c r="D104" s="153" t="s">
        <v>211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ROUND(N90*T104,1)</f>
        <v>0</v>
      </c>
      <c r="O104" s="135"/>
      <c r="P104" s="135"/>
      <c r="Q104" s="135"/>
      <c r="R104" s="47"/>
      <c r="S104" s="196"/>
      <c r="T104" s="197"/>
      <c r="U104" s="198" t="s">
        <v>50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209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102</v>
      </c>
      <c r="BK104" s="196"/>
      <c r="BL104" s="196"/>
      <c r="BM104" s="196"/>
    </row>
    <row r="105" s="1" customFormat="1" ht="18" customHeight="1">
      <c r="B105" s="45"/>
      <c r="C105" s="46"/>
      <c r="D105" s="153" t="s">
        <v>212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ROUND(N90*T105,1)</f>
        <v>0</v>
      </c>
      <c r="O105" s="135"/>
      <c r="P105" s="135"/>
      <c r="Q105" s="135"/>
      <c r="R105" s="47"/>
      <c r="S105" s="196"/>
      <c r="T105" s="197"/>
      <c r="U105" s="198" t="s">
        <v>50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209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102</v>
      </c>
      <c r="BK105" s="196"/>
      <c r="BL105" s="196"/>
      <c r="BM105" s="196"/>
    </row>
    <row r="106" s="1" customFormat="1" ht="18" customHeight="1">
      <c r="B106" s="45"/>
      <c r="C106" s="46"/>
      <c r="D106" s="153" t="s">
        <v>213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ROUND(N90*T106,1)</f>
        <v>0</v>
      </c>
      <c r="O106" s="135"/>
      <c r="P106" s="135"/>
      <c r="Q106" s="135"/>
      <c r="R106" s="47"/>
      <c r="S106" s="196"/>
      <c r="T106" s="197"/>
      <c r="U106" s="198" t="s">
        <v>50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209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102</v>
      </c>
      <c r="BK106" s="196"/>
      <c r="BL106" s="196"/>
      <c r="BM106" s="196"/>
    </row>
    <row r="107" s="1" customFormat="1" ht="18" customHeight="1">
      <c r="B107" s="45"/>
      <c r="C107" s="46"/>
      <c r="D107" s="147" t="s">
        <v>214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148">
        <f>ROUND(N90*T107,1)</f>
        <v>0</v>
      </c>
      <c r="O107" s="135"/>
      <c r="P107" s="135"/>
      <c r="Q107" s="135"/>
      <c r="R107" s="47"/>
      <c r="S107" s="196"/>
      <c r="T107" s="201"/>
      <c r="U107" s="202" t="s">
        <v>50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215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102</v>
      </c>
      <c r="BK107" s="196"/>
      <c r="BL107" s="196"/>
      <c r="BM107" s="196"/>
    </row>
    <row r="108" s="1" customForma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  <c r="T108" s="179"/>
      <c r="U108" s="179"/>
    </row>
    <row r="109" s="1" customFormat="1" ht="29.28" customHeight="1">
      <c r="B109" s="45"/>
      <c r="C109" s="158" t="s">
        <v>160</v>
      </c>
      <c r="D109" s="159"/>
      <c r="E109" s="159"/>
      <c r="F109" s="159"/>
      <c r="G109" s="159"/>
      <c r="H109" s="159"/>
      <c r="I109" s="159"/>
      <c r="J109" s="159"/>
      <c r="K109" s="159"/>
      <c r="L109" s="160">
        <f>ROUND(SUM(N90+N101),1)</f>
        <v>0</v>
      </c>
      <c r="M109" s="160"/>
      <c r="N109" s="160"/>
      <c r="O109" s="160"/>
      <c r="P109" s="160"/>
      <c r="Q109" s="160"/>
      <c r="R109" s="47"/>
      <c r="T109" s="179"/>
      <c r="U109" s="179"/>
    </row>
    <row r="110" s="1" customFormat="1" ht="6.96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T110" s="179"/>
      <c r="U110" s="179"/>
    </row>
    <row r="114" s="1" customFormat="1" ht="6.96" customHeigh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9"/>
    </row>
    <row r="115" s="1" customFormat="1" ht="36.96" customHeight="1">
      <c r="B115" s="45"/>
      <c r="C115" s="26" t="s">
        <v>216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30" customHeight="1">
      <c r="B117" s="45"/>
      <c r="C117" s="37" t="s">
        <v>19</v>
      </c>
      <c r="D117" s="46"/>
      <c r="E117" s="46"/>
      <c r="F117" s="163" t="str">
        <f>F6</f>
        <v>Stavební úpravy porodny krav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6"/>
      <c r="R117" s="47"/>
    </row>
    <row r="118" ht="30" customHeight="1">
      <c r="B118" s="25"/>
      <c r="C118" s="37" t="s">
        <v>168</v>
      </c>
      <c r="D118" s="30"/>
      <c r="E118" s="30"/>
      <c r="F118" s="163" t="s">
        <v>169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ht="30" customHeight="1">
      <c r="B119" s="25"/>
      <c r="C119" s="37" t="s">
        <v>170</v>
      </c>
      <c r="D119" s="30"/>
      <c r="E119" s="30"/>
      <c r="F119" s="163" t="s">
        <v>171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8"/>
    </row>
    <row r="120" s="1" customFormat="1" ht="36.96" customHeight="1">
      <c r="B120" s="45"/>
      <c r="C120" s="84" t="s">
        <v>172</v>
      </c>
      <c r="D120" s="46"/>
      <c r="E120" s="46"/>
      <c r="F120" s="86" t="str">
        <f>F9</f>
        <v>01c - ZTI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6.96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18" customHeight="1">
      <c r="B122" s="45"/>
      <c r="C122" s="37" t="s">
        <v>24</v>
      </c>
      <c r="D122" s="46"/>
      <c r="E122" s="46"/>
      <c r="F122" s="32" t="str">
        <f>F11</f>
        <v>Košetice</v>
      </c>
      <c r="G122" s="46"/>
      <c r="H122" s="46"/>
      <c r="I122" s="46"/>
      <c r="J122" s="46"/>
      <c r="K122" s="37" t="s">
        <v>26</v>
      </c>
      <c r="L122" s="46"/>
      <c r="M122" s="89" t="str">
        <f>IF(O11="","",O11)</f>
        <v>8. 2. 2019</v>
      </c>
      <c r="N122" s="89"/>
      <c r="O122" s="89"/>
      <c r="P122" s="89"/>
      <c r="Q122" s="46"/>
      <c r="R122" s="47"/>
    </row>
    <row r="123" s="1" customFormat="1" ht="6.96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>
      <c r="B124" s="45"/>
      <c r="C124" s="37" t="s">
        <v>28</v>
      </c>
      <c r="D124" s="46"/>
      <c r="E124" s="46"/>
      <c r="F124" s="32" t="str">
        <f>E14</f>
        <v>Agropodnik Košetice,a.s.</v>
      </c>
      <c r="G124" s="46"/>
      <c r="H124" s="46"/>
      <c r="I124" s="46"/>
      <c r="J124" s="46"/>
      <c r="K124" s="37" t="s">
        <v>36</v>
      </c>
      <c r="L124" s="46"/>
      <c r="M124" s="32" t="str">
        <f>E20</f>
        <v>Farmtec a.s.</v>
      </c>
      <c r="N124" s="32"/>
      <c r="O124" s="32"/>
      <c r="P124" s="32"/>
      <c r="Q124" s="32"/>
      <c r="R124" s="47"/>
    </row>
    <row r="125" s="1" customFormat="1" ht="14.4" customHeight="1">
      <c r="B125" s="45"/>
      <c r="C125" s="37" t="s">
        <v>34</v>
      </c>
      <c r="D125" s="46"/>
      <c r="E125" s="46"/>
      <c r="F125" s="32" t="str">
        <f>IF(E17="","",E17)</f>
        <v>Vyplň údaj</v>
      </c>
      <c r="G125" s="46"/>
      <c r="H125" s="46"/>
      <c r="I125" s="46"/>
      <c r="J125" s="46"/>
      <c r="K125" s="37" t="s">
        <v>40</v>
      </c>
      <c r="L125" s="46"/>
      <c r="M125" s="32" t="str">
        <f>E23</f>
        <v xml:space="preserve"> </v>
      </c>
      <c r="N125" s="32"/>
      <c r="O125" s="32"/>
      <c r="P125" s="32"/>
      <c r="Q125" s="32"/>
      <c r="R125" s="47"/>
    </row>
    <row r="126" s="1" customFormat="1" ht="10.32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9" customFormat="1" ht="29.28" customHeight="1">
      <c r="B127" s="203"/>
      <c r="C127" s="204" t="s">
        <v>217</v>
      </c>
      <c r="D127" s="205" t="s">
        <v>218</v>
      </c>
      <c r="E127" s="205" t="s">
        <v>64</v>
      </c>
      <c r="F127" s="205" t="s">
        <v>219</v>
      </c>
      <c r="G127" s="205"/>
      <c r="H127" s="205"/>
      <c r="I127" s="205"/>
      <c r="J127" s="205" t="s">
        <v>220</v>
      </c>
      <c r="K127" s="205" t="s">
        <v>221</v>
      </c>
      <c r="L127" s="205" t="s">
        <v>222</v>
      </c>
      <c r="M127" s="205"/>
      <c r="N127" s="205" t="s">
        <v>177</v>
      </c>
      <c r="O127" s="205"/>
      <c r="P127" s="205"/>
      <c r="Q127" s="206"/>
      <c r="R127" s="207"/>
      <c r="T127" s="105" t="s">
        <v>223</v>
      </c>
      <c r="U127" s="106" t="s">
        <v>46</v>
      </c>
      <c r="V127" s="106" t="s">
        <v>224</v>
      </c>
      <c r="W127" s="106" t="s">
        <v>225</v>
      </c>
      <c r="X127" s="106" t="s">
        <v>226</v>
      </c>
      <c r="Y127" s="106" t="s">
        <v>227</v>
      </c>
      <c r="Z127" s="106" t="s">
        <v>228</v>
      </c>
      <c r="AA127" s="107" t="s">
        <v>229</v>
      </c>
    </row>
    <row r="128" s="1" customFormat="1" ht="29.28" customHeight="1">
      <c r="B128" s="45"/>
      <c r="C128" s="109" t="s">
        <v>174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208">
        <f>BK128</f>
        <v>0</v>
      </c>
      <c r="O128" s="209"/>
      <c r="P128" s="209"/>
      <c r="Q128" s="209"/>
      <c r="R128" s="47"/>
      <c r="T128" s="108"/>
      <c r="U128" s="66"/>
      <c r="V128" s="66"/>
      <c r="W128" s="210">
        <f>W129+W170+W191</f>
        <v>0</v>
      </c>
      <c r="X128" s="66"/>
      <c r="Y128" s="210">
        <f>Y129+Y170+Y191</f>
        <v>184.90938660000003</v>
      </c>
      <c r="Z128" s="66"/>
      <c r="AA128" s="211">
        <f>AA129+AA170+AA191</f>
        <v>70.993650000000002</v>
      </c>
      <c r="AT128" s="21" t="s">
        <v>81</v>
      </c>
      <c r="AU128" s="21" t="s">
        <v>179</v>
      </c>
      <c r="BK128" s="212">
        <f>BK129+BK170+BK191</f>
        <v>0</v>
      </c>
    </row>
    <row r="129" s="10" customFormat="1" ht="37.44001" customHeight="1">
      <c r="B129" s="213"/>
      <c r="C129" s="214"/>
      <c r="D129" s="215" t="s">
        <v>180</v>
      </c>
      <c r="E129" s="215"/>
      <c r="F129" s="215"/>
      <c r="G129" s="215"/>
      <c r="H129" s="215"/>
      <c r="I129" s="215"/>
      <c r="J129" s="215"/>
      <c r="K129" s="215"/>
      <c r="L129" s="215"/>
      <c r="M129" s="215"/>
      <c r="N129" s="216">
        <f>BK129</f>
        <v>0</v>
      </c>
      <c r="O129" s="187"/>
      <c r="P129" s="187"/>
      <c r="Q129" s="187"/>
      <c r="R129" s="217"/>
      <c r="T129" s="218"/>
      <c r="U129" s="214"/>
      <c r="V129" s="214"/>
      <c r="W129" s="219">
        <f>W130+W146+W148+W150+W164+W168</f>
        <v>0</v>
      </c>
      <c r="X129" s="214"/>
      <c r="Y129" s="219">
        <f>Y130+Y146+Y148+Y150+Y164+Y168</f>
        <v>184.74634160000002</v>
      </c>
      <c r="Z129" s="214"/>
      <c r="AA129" s="220">
        <f>AA130+AA146+AA148+AA150+AA164+AA168</f>
        <v>70.993650000000002</v>
      </c>
      <c r="AR129" s="221" t="s">
        <v>89</v>
      </c>
      <c r="AT129" s="222" t="s">
        <v>81</v>
      </c>
      <c r="AU129" s="222" t="s">
        <v>82</v>
      </c>
      <c r="AY129" s="221" t="s">
        <v>230</v>
      </c>
      <c r="BK129" s="223">
        <f>BK130+BK146+BK148+BK150+BK164+BK168</f>
        <v>0</v>
      </c>
    </row>
    <row r="130" s="10" customFormat="1" ht="19.92" customHeight="1">
      <c r="B130" s="213"/>
      <c r="C130" s="214"/>
      <c r="D130" s="224" t="s">
        <v>1079</v>
      </c>
      <c r="E130" s="224"/>
      <c r="F130" s="224"/>
      <c r="G130" s="224"/>
      <c r="H130" s="224"/>
      <c r="I130" s="224"/>
      <c r="J130" s="224"/>
      <c r="K130" s="224"/>
      <c r="L130" s="224"/>
      <c r="M130" s="224"/>
      <c r="N130" s="225">
        <f>BK130</f>
        <v>0</v>
      </c>
      <c r="O130" s="226"/>
      <c r="P130" s="226"/>
      <c r="Q130" s="226"/>
      <c r="R130" s="217"/>
      <c r="T130" s="218"/>
      <c r="U130" s="214"/>
      <c r="V130" s="214"/>
      <c r="W130" s="219">
        <f>SUM(W131:W145)</f>
        <v>0</v>
      </c>
      <c r="X130" s="214"/>
      <c r="Y130" s="219">
        <f>SUM(Y131:Y145)</f>
        <v>81.4221328</v>
      </c>
      <c r="Z130" s="214"/>
      <c r="AA130" s="220">
        <f>SUM(AA131:AA145)</f>
        <v>0</v>
      </c>
      <c r="AR130" s="221" t="s">
        <v>89</v>
      </c>
      <c r="AT130" s="222" t="s">
        <v>81</v>
      </c>
      <c r="AU130" s="222" t="s">
        <v>89</v>
      </c>
      <c r="AY130" s="221" t="s">
        <v>230</v>
      </c>
      <c r="BK130" s="223">
        <f>SUM(BK131:BK145)</f>
        <v>0</v>
      </c>
    </row>
    <row r="131" s="1" customFormat="1" ht="25.5" customHeight="1">
      <c r="B131" s="45"/>
      <c r="C131" s="227" t="s">
        <v>89</v>
      </c>
      <c r="D131" s="227" t="s">
        <v>231</v>
      </c>
      <c r="E131" s="228" t="s">
        <v>251</v>
      </c>
      <c r="F131" s="229" t="s">
        <v>252</v>
      </c>
      <c r="G131" s="229"/>
      <c r="H131" s="229"/>
      <c r="I131" s="229"/>
      <c r="J131" s="230" t="s">
        <v>242</v>
      </c>
      <c r="K131" s="231">
        <v>83.040000000000006</v>
      </c>
      <c r="L131" s="232">
        <v>0</v>
      </c>
      <c r="M131" s="233"/>
      <c r="N131" s="234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102</v>
      </c>
      <c r="AT131" s="21" t="s">
        <v>231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102</v>
      </c>
      <c r="BM131" s="21" t="s">
        <v>1083</v>
      </c>
    </row>
    <row r="132" s="1" customFormat="1" ht="25.5" customHeight="1">
      <c r="B132" s="45"/>
      <c r="C132" s="227" t="s">
        <v>93</v>
      </c>
      <c r="D132" s="227" t="s">
        <v>231</v>
      </c>
      <c r="E132" s="228" t="s">
        <v>255</v>
      </c>
      <c r="F132" s="229" t="s">
        <v>256</v>
      </c>
      <c r="G132" s="229"/>
      <c r="H132" s="229"/>
      <c r="I132" s="229"/>
      <c r="J132" s="230" t="s">
        <v>242</v>
      </c>
      <c r="K132" s="231">
        <v>83.040000000000006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102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102</v>
      </c>
      <c r="BM132" s="21" t="s">
        <v>1084</v>
      </c>
    </row>
    <row r="133" s="1" customFormat="1" ht="25.5" customHeight="1">
      <c r="B133" s="45"/>
      <c r="C133" s="227" t="s">
        <v>97</v>
      </c>
      <c r="D133" s="227" t="s">
        <v>231</v>
      </c>
      <c r="E133" s="228" t="s">
        <v>1085</v>
      </c>
      <c r="F133" s="229" t="s">
        <v>1086</v>
      </c>
      <c r="G133" s="229"/>
      <c r="H133" s="229"/>
      <c r="I133" s="229"/>
      <c r="J133" s="230" t="s">
        <v>242</v>
      </c>
      <c r="K133" s="231">
        <v>130.94999999999999</v>
      </c>
      <c r="L133" s="232">
        <v>0</v>
      </c>
      <c r="M133" s="233"/>
      <c r="N133" s="234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</v>
      </c>
      <c r="Y133" s="236">
        <f>X133*K133</f>
        <v>0</v>
      </c>
      <c r="Z133" s="236">
        <v>0</v>
      </c>
      <c r="AA133" s="237">
        <f>Z133*K133</f>
        <v>0</v>
      </c>
      <c r="AR133" s="21" t="s">
        <v>102</v>
      </c>
      <c r="AT133" s="21" t="s">
        <v>231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102</v>
      </c>
      <c r="BM133" s="21" t="s">
        <v>1087</v>
      </c>
    </row>
    <row r="134" s="1" customFormat="1" ht="25.5" customHeight="1">
      <c r="B134" s="45"/>
      <c r="C134" s="227" t="s">
        <v>102</v>
      </c>
      <c r="D134" s="227" t="s">
        <v>231</v>
      </c>
      <c r="E134" s="228" t="s">
        <v>1088</v>
      </c>
      <c r="F134" s="229" t="s">
        <v>1089</v>
      </c>
      <c r="G134" s="229"/>
      <c r="H134" s="229"/>
      <c r="I134" s="229"/>
      <c r="J134" s="230" t="s">
        <v>242</v>
      </c>
      <c r="K134" s="231">
        <v>130.94999999999999</v>
      </c>
      <c r="L134" s="232">
        <v>0</v>
      </c>
      <c r="M134" s="233"/>
      <c r="N134" s="234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102</v>
      </c>
      <c r="AT134" s="21" t="s">
        <v>231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102</v>
      </c>
      <c r="BM134" s="21" t="s">
        <v>1090</v>
      </c>
    </row>
    <row r="135" s="1" customFormat="1" ht="25.5" customHeight="1">
      <c r="B135" s="45"/>
      <c r="C135" s="227" t="s">
        <v>109</v>
      </c>
      <c r="D135" s="227" t="s">
        <v>231</v>
      </c>
      <c r="E135" s="228" t="s">
        <v>1091</v>
      </c>
      <c r="F135" s="229" t="s">
        <v>1092</v>
      </c>
      <c r="G135" s="229"/>
      <c r="H135" s="229"/>
      <c r="I135" s="229"/>
      <c r="J135" s="230" t="s">
        <v>288</v>
      </c>
      <c r="K135" s="231">
        <v>232.80000000000001</v>
      </c>
      <c r="L135" s="232">
        <v>0</v>
      </c>
      <c r="M135" s="233"/>
      <c r="N135" s="234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0.00084999999999999995</v>
      </c>
      <c r="Y135" s="236">
        <f>X135*K135</f>
        <v>0.19788</v>
      </c>
      <c r="Z135" s="236">
        <v>0</v>
      </c>
      <c r="AA135" s="237">
        <f>Z135*K135</f>
        <v>0</v>
      </c>
      <c r="AR135" s="21" t="s">
        <v>102</v>
      </c>
      <c r="AT135" s="21" t="s">
        <v>231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102</v>
      </c>
      <c r="BM135" s="21" t="s">
        <v>1093</v>
      </c>
    </row>
    <row r="136" s="1" customFormat="1" ht="25.5" customHeight="1">
      <c r="B136" s="45"/>
      <c r="C136" s="227" t="s">
        <v>250</v>
      </c>
      <c r="D136" s="227" t="s">
        <v>231</v>
      </c>
      <c r="E136" s="228" t="s">
        <v>1094</v>
      </c>
      <c r="F136" s="229" t="s">
        <v>1095</v>
      </c>
      <c r="G136" s="229"/>
      <c r="H136" s="229"/>
      <c r="I136" s="229"/>
      <c r="J136" s="230" t="s">
        <v>288</v>
      </c>
      <c r="K136" s="231">
        <v>232.80000000000001</v>
      </c>
      <c r="L136" s="232">
        <v>0</v>
      </c>
      <c r="M136" s="233"/>
      <c r="N136" s="234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102</v>
      </c>
      <c r="AT136" s="21" t="s">
        <v>231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102</v>
      </c>
      <c r="BM136" s="21" t="s">
        <v>1096</v>
      </c>
    </row>
    <row r="137" s="1" customFormat="1" ht="25.5" customHeight="1">
      <c r="B137" s="45"/>
      <c r="C137" s="227" t="s">
        <v>254</v>
      </c>
      <c r="D137" s="227" t="s">
        <v>231</v>
      </c>
      <c r="E137" s="228" t="s">
        <v>1097</v>
      </c>
      <c r="F137" s="229" t="s">
        <v>1098</v>
      </c>
      <c r="G137" s="229"/>
      <c r="H137" s="229"/>
      <c r="I137" s="229"/>
      <c r="J137" s="230" t="s">
        <v>242</v>
      </c>
      <c r="K137" s="231">
        <v>139.68000000000001</v>
      </c>
      <c r="L137" s="232">
        <v>0</v>
      </c>
      <c r="M137" s="233"/>
      <c r="N137" s="234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0.00046000000000000001</v>
      </c>
      <c r="Y137" s="236">
        <f>X137*K137</f>
        <v>0.064252799999999999</v>
      </c>
      <c r="Z137" s="236">
        <v>0</v>
      </c>
      <c r="AA137" s="237">
        <f>Z137*K137</f>
        <v>0</v>
      </c>
      <c r="AR137" s="21" t="s">
        <v>102</v>
      </c>
      <c r="AT137" s="21" t="s">
        <v>231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102</v>
      </c>
      <c r="BM137" s="21" t="s">
        <v>1099</v>
      </c>
    </row>
    <row r="138" s="1" customFormat="1" ht="25.5" customHeight="1">
      <c r="B138" s="45"/>
      <c r="C138" s="227" t="s">
        <v>258</v>
      </c>
      <c r="D138" s="227" t="s">
        <v>231</v>
      </c>
      <c r="E138" s="228" t="s">
        <v>1100</v>
      </c>
      <c r="F138" s="229" t="s">
        <v>1101</v>
      </c>
      <c r="G138" s="229"/>
      <c r="H138" s="229"/>
      <c r="I138" s="229"/>
      <c r="J138" s="230" t="s">
        <v>242</v>
      </c>
      <c r="K138" s="231">
        <v>139.68000000000001</v>
      </c>
      <c r="L138" s="232">
        <v>0</v>
      </c>
      <c r="M138" s="233"/>
      <c r="N138" s="234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102</v>
      </c>
      <c r="AT138" s="21" t="s">
        <v>231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102</v>
      </c>
      <c r="BM138" s="21" t="s">
        <v>1102</v>
      </c>
    </row>
    <row r="139" s="1" customFormat="1" ht="25.5" customHeight="1">
      <c r="B139" s="45"/>
      <c r="C139" s="227" t="s">
        <v>262</v>
      </c>
      <c r="D139" s="227" t="s">
        <v>231</v>
      </c>
      <c r="E139" s="228" t="s">
        <v>259</v>
      </c>
      <c r="F139" s="229" t="s">
        <v>260</v>
      </c>
      <c r="G139" s="229"/>
      <c r="H139" s="229"/>
      <c r="I139" s="229"/>
      <c r="J139" s="230" t="s">
        <v>242</v>
      </c>
      <c r="K139" s="231">
        <v>148.51499999999999</v>
      </c>
      <c r="L139" s="232">
        <v>0</v>
      </c>
      <c r="M139" s="233"/>
      <c r="N139" s="234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102</v>
      </c>
      <c r="AT139" s="21" t="s">
        <v>231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102</v>
      </c>
      <c r="BM139" s="21" t="s">
        <v>1103</v>
      </c>
    </row>
    <row r="140" s="1" customFormat="1" ht="25.5" customHeight="1">
      <c r="B140" s="45"/>
      <c r="C140" s="227" t="s">
        <v>266</v>
      </c>
      <c r="D140" s="227" t="s">
        <v>231</v>
      </c>
      <c r="E140" s="228" t="s">
        <v>267</v>
      </c>
      <c r="F140" s="229" t="s">
        <v>268</v>
      </c>
      <c r="G140" s="229"/>
      <c r="H140" s="229"/>
      <c r="I140" s="229"/>
      <c r="J140" s="230" t="s">
        <v>242</v>
      </c>
      <c r="K140" s="231">
        <v>53.32</v>
      </c>
      <c r="L140" s="232">
        <v>0</v>
      </c>
      <c r="M140" s="233"/>
      <c r="N140" s="234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102</v>
      </c>
      <c r="AT140" s="21" t="s">
        <v>231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102</v>
      </c>
      <c r="BM140" s="21" t="s">
        <v>1104</v>
      </c>
    </row>
    <row r="141" s="1" customFormat="1" ht="25.5" customHeight="1">
      <c r="B141" s="45"/>
      <c r="C141" s="227" t="s">
        <v>270</v>
      </c>
      <c r="D141" s="227" t="s">
        <v>231</v>
      </c>
      <c r="E141" s="228" t="s">
        <v>1105</v>
      </c>
      <c r="F141" s="229" t="s">
        <v>1106</v>
      </c>
      <c r="G141" s="229"/>
      <c r="H141" s="229"/>
      <c r="I141" s="229"/>
      <c r="J141" s="230" t="s">
        <v>242</v>
      </c>
      <c r="K141" s="231">
        <v>53.32</v>
      </c>
      <c r="L141" s="232">
        <v>0</v>
      </c>
      <c r="M141" s="233"/>
      <c r="N141" s="234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102</v>
      </c>
      <c r="AT141" s="21" t="s">
        <v>231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102</v>
      </c>
      <c r="BM141" s="21" t="s">
        <v>1107</v>
      </c>
    </row>
    <row r="142" s="1" customFormat="1" ht="16.5" customHeight="1">
      <c r="B142" s="45"/>
      <c r="C142" s="227" t="s">
        <v>274</v>
      </c>
      <c r="D142" s="227" t="s">
        <v>231</v>
      </c>
      <c r="E142" s="228" t="s">
        <v>1108</v>
      </c>
      <c r="F142" s="229" t="s">
        <v>1109</v>
      </c>
      <c r="G142" s="229"/>
      <c r="H142" s="229"/>
      <c r="I142" s="229"/>
      <c r="J142" s="230" t="s">
        <v>242</v>
      </c>
      <c r="K142" s="231">
        <v>53.32</v>
      </c>
      <c r="L142" s="232">
        <v>0</v>
      </c>
      <c r="M142" s="233"/>
      <c r="N142" s="234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102</v>
      </c>
      <c r="AT142" s="21" t="s">
        <v>231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102</v>
      </c>
      <c r="BM142" s="21" t="s">
        <v>1110</v>
      </c>
    </row>
    <row r="143" s="1" customFormat="1" ht="25.5" customHeight="1">
      <c r="B143" s="45"/>
      <c r="C143" s="227" t="s">
        <v>278</v>
      </c>
      <c r="D143" s="227" t="s">
        <v>231</v>
      </c>
      <c r="E143" s="228" t="s">
        <v>283</v>
      </c>
      <c r="F143" s="229" t="s">
        <v>284</v>
      </c>
      <c r="G143" s="229"/>
      <c r="H143" s="229"/>
      <c r="I143" s="229"/>
      <c r="J143" s="230" t="s">
        <v>242</v>
      </c>
      <c r="K143" s="231">
        <v>160.66999999999999</v>
      </c>
      <c r="L143" s="232">
        <v>0</v>
      </c>
      <c r="M143" s="233"/>
      <c r="N143" s="234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102</v>
      </c>
      <c r="AT143" s="21" t="s">
        <v>231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102</v>
      </c>
      <c r="BM143" s="21" t="s">
        <v>1111</v>
      </c>
    </row>
    <row r="144" s="1" customFormat="1" ht="25.5" customHeight="1">
      <c r="B144" s="45"/>
      <c r="C144" s="227" t="s">
        <v>282</v>
      </c>
      <c r="D144" s="227" t="s">
        <v>231</v>
      </c>
      <c r="E144" s="228" t="s">
        <v>1112</v>
      </c>
      <c r="F144" s="229" t="s">
        <v>1113</v>
      </c>
      <c r="G144" s="229"/>
      <c r="H144" s="229"/>
      <c r="I144" s="229"/>
      <c r="J144" s="230" t="s">
        <v>242</v>
      </c>
      <c r="K144" s="231">
        <v>40.579999999999998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102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102</v>
      </c>
      <c r="BM144" s="21" t="s">
        <v>1114</v>
      </c>
    </row>
    <row r="145" s="1" customFormat="1" ht="25.5" customHeight="1">
      <c r="B145" s="45"/>
      <c r="C145" s="240" t="s">
        <v>11</v>
      </c>
      <c r="D145" s="240" t="s">
        <v>337</v>
      </c>
      <c r="E145" s="241" t="s">
        <v>1115</v>
      </c>
      <c r="F145" s="242" t="s">
        <v>1116</v>
      </c>
      <c r="G145" s="242"/>
      <c r="H145" s="242"/>
      <c r="I145" s="242"/>
      <c r="J145" s="243" t="s">
        <v>305</v>
      </c>
      <c r="K145" s="244">
        <v>81.159999999999997</v>
      </c>
      <c r="L145" s="245">
        <v>0</v>
      </c>
      <c r="M145" s="246"/>
      <c r="N145" s="247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1</v>
      </c>
      <c r="Y145" s="236">
        <f>X145*K145</f>
        <v>81.159999999999997</v>
      </c>
      <c r="Z145" s="236">
        <v>0</v>
      </c>
      <c r="AA145" s="237">
        <f>Z145*K145</f>
        <v>0</v>
      </c>
      <c r="AR145" s="21" t="s">
        <v>258</v>
      </c>
      <c r="AT145" s="21" t="s">
        <v>337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102</v>
      </c>
      <c r="BM145" s="21" t="s">
        <v>1117</v>
      </c>
    </row>
    <row r="146" s="10" customFormat="1" ht="29.88" customHeight="1">
      <c r="B146" s="213"/>
      <c r="C146" s="214"/>
      <c r="D146" s="224" t="s">
        <v>1080</v>
      </c>
      <c r="E146" s="224"/>
      <c r="F146" s="224"/>
      <c r="G146" s="224"/>
      <c r="H146" s="224"/>
      <c r="I146" s="224"/>
      <c r="J146" s="224"/>
      <c r="K146" s="224"/>
      <c r="L146" s="224"/>
      <c r="M146" s="224"/>
      <c r="N146" s="238">
        <f>BK146</f>
        <v>0</v>
      </c>
      <c r="O146" s="239"/>
      <c r="P146" s="239"/>
      <c r="Q146" s="239"/>
      <c r="R146" s="217"/>
      <c r="T146" s="218"/>
      <c r="U146" s="214"/>
      <c r="V146" s="214"/>
      <c r="W146" s="219">
        <f>W147</f>
        <v>0</v>
      </c>
      <c r="X146" s="214"/>
      <c r="Y146" s="219">
        <f>Y147</f>
        <v>24.088409800000001</v>
      </c>
      <c r="Z146" s="214"/>
      <c r="AA146" s="220">
        <f>AA147</f>
        <v>0</v>
      </c>
      <c r="AR146" s="221" t="s">
        <v>89</v>
      </c>
      <c r="AT146" s="222" t="s">
        <v>81</v>
      </c>
      <c r="AU146" s="222" t="s">
        <v>89</v>
      </c>
      <c r="AY146" s="221" t="s">
        <v>230</v>
      </c>
      <c r="BK146" s="223">
        <f>BK147</f>
        <v>0</v>
      </c>
    </row>
    <row r="147" s="1" customFormat="1" ht="25.5" customHeight="1">
      <c r="B147" s="45"/>
      <c r="C147" s="227" t="s">
        <v>290</v>
      </c>
      <c r="D147" s="227" t="s">
        <v>231</v>
      </c>
      <c r="E147" s="228" t="s">
        <v>1118</v>
      </c>
      <c r="F147" s="229" t="s">
        <v>1119</v>
      </c>
      <c r="G147" s="229"/>
      <c r="H147" s="229"/>
      <c r="I147" s="229"/>
      <c r="J147" s="230" t="s">
        <v>242</v>
      </c>
      <c r="K147" s="231">
        <v>12.74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1.8907700000000001</v>
      </c>
      <c r="Y147" s="236">
        <f>X147*K147</f>
        <v>24.088409800000001</v>
      </c>
      <c r="Z147" s="236">
        <v>0</v>
      </c>
      <c r="AA147" s="237">
        <f>Z147*K147</f>
        <v>0</v>
      </c>
      <c r="AR147" s="21" t="s">
        <v>102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102</v>
      </c>
      <c r="BM147" s="21" t="s">
        <v>1120</v>
      </c>
    </row>
    <row r="148" s="10" customFormat="1" ht="29.88" customHeight="1">
      <c r="B148" s="213"/>
      <c r="C148" s="214"/>
      <c r="D148" s="224" t="s">
        <v>1081</v>
      </c>
      <c r="E148" s="224"/>
      <c r="F148" s="224"/>
      <c r="G148" s="224"/>
      <c r="H148" s="224"/>
      <c r="I148" s="224"/>
      <c r="J148" s="224"/>
      <c r="K148" s="224"/>
      <c r="L148" s="224"/>
      <c r="M148" s="224"/>
      <c r="N148" s="238">
        <f>BK148</f>
        <v>0</v>
      </c>
      <c r="O148" s="239"/>
      <c r="P148" s="239"/>
      <c r="Q148" s="239"/>
      <c r="R148" s="217"/>
      <c r="T148" s="218"/>
      <c r="U148" s="214"/>
      <c r="V148" s="214"/>
      <c r="W148" s="219">
        <f>W149</f>
        <v>0</v>
      </c>
      <c r="X148" s="214"/>
      <c r="Y148" s="219">
        <f>Y149</f>
        <v>71.864429000000001</v>
      </c>
      <c r="Z148" s="214"/>
      <c r="AA148" s="220">
        <f>AA149</f>
        <v>0</v>
      </c>
      <c r="AR148" s="221" t="s">
        <v>89</v>
      </c>
      <c r="AT148" s="222" t="s">
        <v>81</v>
      </c>
      <c r="AU148" s="222" t="s">
        <v>89</v>
      </c>
      <c r="AY148" s="221" t="s">
        <v>230</v>
      </c>
      <c r="BK148" s="223">
        <f>BK149</f>
        <v>0</v>
      </c>
    </row>
    <row r="149" s="1" customFormat="1" ht="25.5" customHeight="1">
      <c r="B149" s="45"/>
      <c r="C149" s="227" t="s">
        <v>294</v>
      </c>
      <c r="D149" s="227" t="s">
        <v>231</v>
      </c>
      <c r="E149" s="228" t="s">
        <v>1121</v>
      </c>
      <c r="F149" s="229" t="s">
        <v>1122</v>
      </c>
      <c r="G149" s="229"/>
      <c r="H149" s="229"/>
      <c r="I149" s="229"/>
      <c r="J149" s="230" t="s">
        <v>242</v>
      </c>
      <c r="K149" s="231">
        <v>31.850000000000001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2.2563399999999998</v>
      </c>
      <c r="Y149" s="236">
        <f>X149*K149</f>
        <v>71.864429000000001</v>
      </c>
      <c r="Z149" s="236">
        <v>0</v>
      </c>
      <c r="AA149" s="237">
        <f>Z149*K149</f>
        <v>0</v>
      </c>
      <c r="AR149" s="21" t="s">
        <v>102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102</v>
      </c>
      <c r="BM149" s="21" t="s">
        <v>1123</v>
      </c>
    </row>
    <row r="150" s="10" customFormat="1" ht="29.88" customHeight="1">
      <c r="B150" s="213"/>
      <c r="C150" s="214"/>
      <c r="D150" s="224" t="s">
        <v>186</v>
      </c>
      <c r="E150" s="224"/>
      <c r="F150" s="224"/>
      <c r="G150" s="224"/>
      <c r="H150" s="224"/>
      <c r="I150" s="224"/>
      <c r="J150" s="224"/>
      <c r="K150" s="224"/>
      <c r="L150" s="224"/>
      <c r="M150" s="224"/>
      <c r="N150" s="238">
        <f>BK150</f>
        <v>0</v>
      </c>
      <c r="O150" s="239"/>
      <c r="P150" s="239"/>
      <c r="Q150" s="239"/>
      <c r="R150" s="217"/>
      <c r="T150" s="218"/>
      <c r="U150" s="214"/>
      <c r="V150" s="214"/>
      <c r="W150" s="219">
        <f>SUM(W151:W163)</f>
        <v>0</v>
      </c>
      <c r="X150" s="214"/>
      <c r="Y150" s="219">
        <f>SUM(Y151:Y163)</f>
        <v>7.3686700000000007</v>
      </c>
      <c r="Z150" s="214"/>
      <c r="AA150" s="220">
        <f>SUM(AA151:AA163)</f>
        <v>0</v>
      </c>
      <c r="AR150" s="221" t="s">
        <v>89</v>
      </c>
      <c r="AT150" s="222" t="s">
        <v>81</v>
      </c>
      <c r="AU150" s="222" t="s">
        <v>89</v>
      </c>
      <c r="AY150" s="221" t="s">
        <v>230</v>
      </c>
      <c r="BK150" s="223">
        <f>SUM(BK151:BK163)</f>
        <v>0</v>
      </c>
    </row>
    <row r="151" s="1" customFormat="1" ht="25.5" customHeight="1">
      <c r="B151" s="45"/>
      <c r="C151" s="227" t="s">
        <v>298</v>
      </c>
      <c r="D151" s="227" t="s">
        <v>231</v>
      </c>
      <c r="E151" s="228" t="s">
        <v>1124</v>
      </c>
      <c r="F151" s="229" t="s">
        <v>1125</v>
      </c>
      <c r="G151" s="229"/>
      <c r="H151" s="229"/>
      <c r="I151" s="229"/>
      <c r="J151" s="230" t="s">
        <v>330</v>
      </c>
      <c r="K151" s="231">
        <v>51</v>
      </c>
      <c r="L151" s="232">
        <v>0</v>
      </c>
      <c r="M151" s="233"/>
      <c r="N151" s="234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0.0042700000000000004</v>
      </c>
      <c r="Y151" s="236">
        <f>X151*K151</f>
        <v>0.21777000000000002</v>
      </c>
      <c r="Z151" s="236">
        <v>0</v>
      </c>
      <c r="AA151" s="237">
        <f>Z151*K151</f>
        <v>0</v>
      </c>
      <c r="AR151" s="21" t="s">
        <v>102</v>
      </c>
      <c r="AT151" s="21" t="s">
        <v>231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102</v>
      </c>
      <c r="BM151" s="21" t="s">
        <v>1126</v>
      </c>
    </row>
    <row r="152" s="1" customFormat="1" ht="25.5" customHeight="1">
      <c r="B152" s="45"/>
      <c r="C152" s="227" t="s">
        <v>302</v>
      </c>
      <c r="D152" s="227" t="s">
        <v>231</v>
      </c>
      <c r="E152" s="228" t="s">
        <v>1127</v>
      </c>
      <c r="F152" s="229" t="s">
        <v>1128</v>
      </c>
      <c r="G152" s="229"/>
      <c r="H152" s="229"/>
      <c r="I152" s="229"/>
      <c r="J152" s="230" t="s">
        <v>330</v>
      </c>
      <c r="K152" s="231">
        <v>51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102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102</v>
      </c>
      <c r="BM152" s="21" t="s">
        <v>1129</v>
      </c>
    </row>
    <row r="153" s="1" customFormat="1" ht="25.5" customHeight="1">
      <c r="B153" s="45"/>
      <c r="C153" s="227" t="s">
        <v>307</v>
      </c>
      <c r="D153" s="227" t="s">
        <v>231</v>
      </c>
      <c r="E153" s="228" t="s">
        <v>1130</v>
      </c>
      <c r="F153" s="229" t="s">
        <v>1131</v>
      </c>
      <c r="G153" s="229"/>
      <c r="H153" s="229"/>
      <c r="I153" s="229"/>
      <c r="J153" s="230" t="s">
        <v>481</v>
      </c>
      <c r="K153" s="231">
        <v>2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0.46009</v>
      </c>
      <c r="Y153" s="236">
        <f>X153*K153</f>
        <v>0.92018</v>
      </c>
      <c r="Z153" s="236">
        <v>0</v>
      </c>
      <c r="AA153" s="237">
        <f>Z153*K153</f>
        <v>0</v>
      </c>
      <c r="AR153" s="21" t="s">
        <v>102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102</v>
      </c>
      <c r="BM153" s="21" t="s">
        <v>1132</v>
      </c>
    </row>
    <row r="154" s="1" customFormat="1" ht="38.25" customHeight="1">
      <c r="B154" s="45"/>
      <c r="C154" s="227" t="s">
        <v>10</v>
      </c>
      <c r="D154" s="227" t="s">
        <v>231</v>
      </c>
      <c r="E154" s="228" t="s">
        <v>1133</v>
      </c>
      <c r="F154" s="229" t="s">
        <v>1134</v>
      </c>
      <c r="G154" s="229"/>
      <c r="H154" s="229"/>
      <c r="I154" s="229"/>
      <c r="J154" s="230" t="s">
        <v>481</v>
      </c>
      <c r="K154" s="231">
        <v>1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1.92726</v>
      </c>
      <c r="Y154" s="236">
        <f>X154*K154</f>
        <v>1.92726</v>
      </c>
      <c r="Z154" s="236">
        <v>0</v>
      </c>
      <c r="AA154" s="237">
        <f>Z154*K154</f>
        <v>0</v>
      </c>
      <c r="AR154" s="21" t="s">
        <v>102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102</v>
      </c>
      <c r="BM154" s="21" t="s">
        <v>1135</v>
      </c>
    </row>
    <row r="155" s="1" customFormat="1" ht="25.5" customHeight="1">
      <c r="B155" s="45"/>
      <c r="C155" s="227" t="s">
        <v>314</v>
      </c>
      <c r="D155" s="227" t="s">
        <v>231</v>
      </c>
      <c r="E155" s="228" t="s">
        <v>1136</v>
      </c>
      <c r="F155" s="229" t="s">
        <v>1137</v>
      </c>
      <c r="G155" s="229"/>
      <c r="H155" s="229"/>
      <c r="I155" s="229"/>
      <c r="J155" s="230" t="s">
        <v>481</v>
      </c>
      <c r="K155" s="231">
        <v>2</v>
      </c>
      <c r="L155" s="232">
        <v>0</v>
      </c>
      <c r="M155" s="233"/>
      <c r="N155" s="234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0.0091800000000000007</v>
      </c>
      <c r="Y155" s="236">
        <f>X155*K155</f>
        <v>0.018360000000000001</v>
      </c>
      <c r="Z155" s="236">
        <v>0</v>
      </c>
      <c r="AA155" s="237">
        <f>Z155*K155</f>
        <v>0</v>
      </c>
      <c r="AR155" s="21" t="s">
        <v>102</v>
      </c>
      <c r="AT155" s="21" t="s">
        <v>231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102</v>
      </c>
      <c r="BM155" s="21" t="s">
        <v>1138</v>
      </c>
    </row>
    <row r="156" s="1" customFormat="1" ht="25.5" customHeight="1">
      <c r="B156" s="45"/>
      <c r="C156" s="227" t="s">
        <v>318</v>
      </c>
      <c r="D156" s="227" t="s">
        <v>231</v>
      </c>
      <c r="E156" s="228" t="s">
        <v>1139</v>
      </c>
      <c r="F156" s="229" t="s">
        <v>1140</v>
      </c>
      <c r="G156" s="229"/>
      <c r="H156" s="229"/>
      <c r="I156" s="229"/>
      <c r="J156" s="230" t="s">
        <v>481</v>
      </c>
      <c r="K156" s="231">
        <v>1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0.011469999999999999</v>
      </c>
      <c r="Y156" s="236">
        <f>X156*K156</f>
        <v>0.011469999999999999</v>
      </c>
      <c r="Z156" s="236">
        <v>0</v>
      </c>
      <c r="AA156" s="237">
        <f>Z156*K156</f>
        <v>0</v>
      </c>
      <c r="AR156" s="21" t="s">
        <v>102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102</v>
      </c>
      <c r="BM156" s="21" t="s">
        <v>1141</v>
      </c>
    </row>
    <row r="157" s="1" customFormat="1" ht="25.5" customHeight="1">
      <c r="B157" s="45"/>
      <c r="C157" s="227" t="s">
        <v>322</v>
      </c>
      <c r="D157" s="227" t="s">
        <v>231</v>
      </c>
      <c r="E157" s="228" t="s">
        <v>1142</v>
      </c>
      <c r="F157" s="229" t="s">
        <v>1143</v>
      </c>
      <c r="G157" s="229"/>
      <c r="H157" s="229"/>
      <c r="I157" s="229"/>
      <c r="J157" s="230" t="s">
        <v>481</v>
      </c>
      <c r="K157" s="231">
        <v>1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0.027529999999999999</v>
      </c>
      <c r="Y157" s="236">
        <f>X157*K157</f>
        <v>0.027529999999999999</v>
      </c>
      <c r="Z157" s="236">
        <v>0</v>
      </c>
      <c r="AA157" s="237">
        <f>Z157*K157</f>
        <v>0</v>
      </c>
      <c r="AR157" s="21" t="s">
        <v>102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102</v>
      </c>
      <c r="BM157" s="21" t="s">
        <v>1144</v>
      </c>
    </row>
    <row r="158" s="1" customFormat="1" ht="25.5" customHeight="1">
      <c r="B158" s="45"/>
      <c r="C158" s="240" t="s">
        <v>327</v>
      </c>
      <c r="D158" s="240" t="s">
        <v>337</v>
      </c>
      <c r="E158" s="241" t="s">
        <v>1145</v>
      </c>
      <c r="F158" s="242" t="s">
        <v>1146</v>
      </c>
      <c r="G158" s="242"/>
      <c r="H158" s="242"/>
      <c r="I158" s="242"/>
      <c r="J158" s="243" t="s">
        <v>481</v>
      </c>
      <c r="K158" s="244">
        <v>1</v>
      </c>
      <c r="L158" s="245">
        <v>0</v>
      </c>
      <c r="M158" s="246"/>
      <c r="N158" s="247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0.039</v>
      </c>
      <c r="Y158" s="236">
        <f>X158*K158</f>
        <v>0.039</v>
      </c>
      <c r="Z158" s="236">
        <v>0</v>
      </c>
      <c r="AA158" s="237">
        <f>Z158*K158</f>
        <v>0</v>
      </c>
      <c r="AR158" s="21" t="s">
        <v>258</v>
      </c>
      <c r="AT158" s="21" t="s">
        <v>337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102</v>
      </c>
      <c r="BM158" s="21" t="s">
        <v>1147</v>
      </c>
    </row>
    <row r="159" s="1" customFormat="1" ht="25.5" customHeight="1">
      <c r="B159" s="45"/>
      <c r="C159" s="240" t="s">
        <v>332</v>
      </c>
      <c r="D159" s="240" t="s">
        <v>337</v>
      </c>
      <c r="E159" s="241" t="s">
        <v>1148</v>
      </c>
      <c r="F159" s="242" t="s">
        <v>1149</v>
      </c>
      <c r="G159" s="242"/>
      <c r="H159" s="242"/>
      <c r="I159" s="242"/>
      <c r="J159" s="243" t="s">
        <v>481</v>
      </c>
      <c r="K159" s="244">
        <v>2</v>
      </c>
      <c r="L159" s="245">
        <v>0</v>
      </c>
      <c r="M159" s="246"/>
      <c r="N159" s="247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0.52600000000000002</v>
      </c>
      <c r="Y159" s="236">
        <f>X159*K159</f>
        <v>1.0520000000000001</v>
      </c>
      <c r="Z159" s="236">
        <v>0</v>
      </c>
      <c r="AA159" s="237">
        <f>Z159*K159</f>
        <v>0</v>
      </c>
      <c r="AR159" s="21" t="s">
        <v>258</v>
      </c>
      <c r="AT159" s="21" t="s">
        <v>337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102</v>
      </c>
      <c r="BM159" s="21" t="s">
        <v>1150</v>
      </c>
    </row>
    <row r="160" s="1" customFormat="1" ht="25.5" customHeight="1">
      <c r="B160" s="45"/>
      <c r="C160" s="240" t="s">
        <v>336</v>
      </c>
      <c r="D160" s="240" t="s">
        <v>337</v>
      </c>
      <c r="E160" s="241" t="s">
        <v>1151</v>
      </c>
      <c r="F160" s="242" t="s">
        <v>1152</v>
      </c>
      <c r="G160" s="242"/>
      <c r="H160" s="242"/>
      <c r="I160" s="242"/>
      <c r="J160" s="243" t="s">
        <v>481</v>
      </c>
      <c r="K160" s="244">
        <v>1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2.4169999999999998</v>
      </c>
      <c r="Y160" s="236">
        <f>X160*K160</f>
        <v>2.4169999999999998</v>
      </c>
      <c r="Z160" s="236">
        <v>0</v>
      </c>
      <c r="AA160" s="237">
        <f>Z160*K160</f>
        <v>0</v>
      </c>
      <c r="AR160" s="21" t="s">
        <v>258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102</v>
      </c>
      <c r="BM160" s="21" t="s">
        <v>1153</v>
      </c>
    </row>
    <row r="161" s="1" customFormat="1" ht="25.5" customHeight="1">
      <c r="B161" s="45"/>
      <c r="C161" s="227" t="s">
        <v>341</v>
      </c>
      <c r="D161" s="227" t="s">
        <v>231</v>
      </c>
      <c r="E161" s="228" t="s">
        <v>1154</v>
      </c>
      <c r="F161" s="229" t="s">
        <v>1155</v>
      </c>
      <c r="G161" s="229"/>
      <c r="H161" s="229"/>
      <c r="I161" s="229"/>
      <c r="J161" s="230" t="s">
        <v>481</v>
      </c>
      <c r="K161" s="231">
        <v>2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0.34089999999999998</v>
      </c>
      <c r="Y161" s="236">
        <f>X161*K161</f>
        <v>0.68179999999999996</v>
      </c>
      <c r="Z161" s="236">
        <v>0</v>
      </c>
      <c r="AA161" s="237">
        <f>Z161*K161</f>
        <v>0</v>
      </c>
      <c r="AR161" s="21" t="s">
        <v>102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102</v>
      </c>
      <c r="BM161" s="21" t="s">
        <v>1156</v>
      </c>
    </row>
    <row r="162" s="1" customFormat="1" ht="25.5" customHeight="1">
      <c r="B162" s="45"/>
      <c r="C162" s="227" t="s">
        <v>345</v>
      </c>
      <c r="D162" s="227" t="s">
        <v>231</v>
      </c>
      <c r="E162" s="228" t="s">
        <v>1157</v>
      </c>
      <c r="F162" s="229" t="s">
        <v>1158</v>
      </c>
      <c r="G162" s="229"/>
      <c r="H162" s="229"/>
      <c r="I162" s="229"/>
      <c r="J162" s="230" t="s">
        <v>481</v>
      </c>
      <c r="K162" s="231">
        <v>1</v>
      </c>
      <c r="L162" s="232">
        <v>0</v>
      </c>
      <c r="M162" s="233"/>
      <c r="N162" s="234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102</v>
      </c>
      <c r="AT162" s="21" t="s">
        <v>231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102</v>
      </c>
      <c r="BM162" s="21" t="s">
        <v>1159</v>
      </c>
    </row>
    <row r="163" s="1" customFormat="1" ht="25.5" customHeight="1">
      <c r="B163" s="45"/>
      <c r="C163" s="240" t="s">
        <v>349</v>
      </c>
      <c r="D163" s="240" t="s">
        <v>337</v>
      </c>
      <c r="E163" s="241" t="s">
        <v>1160</v>
      </c>
      <c r="F163" s="242" t="s">
        <v>1161</v>
      </c>
      <c r="G163" s="242"/>
      <c r="H163" s="242"/>
      <c r="I163" s="242"/>
      <c r="J163" s="243" t="s">
        <v>481</v>
      </c>
      <c r="K163" s="244">
        <v>1</v>
      </c>
      <c r="L163" s="245">
        <v>0</v>
      </c>
      <c r="M163" s="246"/>
      <c r="N163" s="247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0.056300000000000003</v>
      </c>
      <c r="Y163" s="236">
        <f>X163*K163</f>
        <v>0.056300000000000003</v>
      </c>
      <c r="Z163" s="236">
        <v>0</v>
      </c>
      <c r="AA163" s="237">
        <f>Z163*K163</f>
        <v>0</v>
      </c>
      <c r="AR163" s="21" t="s">
        <v>258</v>
      </c>
      <c r="AT163" s="21" t="s">
        <v>337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102</v>
      </c>
      <c r="BM163" s="21" t="s">
        <v>1162</v>
      </c>
    </row>
    <row r="164" s="10" customFormat="1" ht="29.88" customHeight="1">
      <c r="B164" s="213"/>
      <c r="C164" s="214"/>
      <c r="D164" s="224" t="s">
        <v>187</v>
      </c>
      <c r="E164" s="224"/>
      <c r="F164" s="224"/>
      <c r="G164" s="224"/>
      <c r="H164" s="224"/>
      <c r="I164" s="224"/>
      <c r="J164" s="224"/>
      <c r="K164" s="224"/>
      <c r="L164" s="224"/>
      <c r="M164" s="224"/>
      <c r="N164" s="238">
        <f>BK164</f>
        <v>0</v>
      </c>
      <c r="O164" s="239"/>
      <c r="P164" s="239"/>
      <c r="Q164" s="239"/>
      <c r="R164" s="217"/>
      <c r="T164" s="218"/>
      <c r="U164" s="214"/>
      <c r="V164" s="214"/>
      <c r="W164" s="219">
        <f>SUM(W165:W167)</f>
        <v>0</v>
      </c>
      <c r="X164" s="214"/>
      <c r="Y164" s="219">
        <f>SUM(Y165:Y167)</f>
        <v>0.0027000000000000001</v>
      </c>
      <c r="Z164" s="214"/>
      <c r="AA164" s="220">
        <f>SUM(AA165:AA167)</f>
        <v>70.993650000000002</v>
      </c>
      <c r="AR164" s="221" t="s">
        <v>89</v>
      </c>
      <c r="AT164" s="222" t="s">
        <v>81</v>
      </c>
      <c r="AU164" s="222" t="s">
        <v>89</v>
      </c>
      <c r="AY164" s="221" t="s">
        <v>230</v>
      </c>
      <c r="BK164" s="223">
        <f>SUM(BK165:BK167)</f>
        <v>0</v>
      </c>
    </row>
    <row r="165" s="1" customFormat="1" ht="38.25" customHeight="1">
      <c r="B165" s="45"/>
      <c r="C165" s="227" t="s">
        <v>353</v>
      </c>
      <c r="D165" s="227" t="s">
        <v>231</v>
      </c>
      <c r="E165" s="228" t="s">
        <v>1163</v>
      </c>
      <c r="F165" s="229" t="s">
        <v>1164</v>
      </c>
      <c r="G165" s="229"/>
      <c r="H165" s="229"/>
      <c r="I165" s="229"/>
      <c r="J165" s="230" t="s">
        <v>242</v>
      </c>
      <c r="K165" s="231">
        <v>31.850000000000001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2.2000000000000002</v>
      </c>
      <c r="AA165" s="237">
        <f>Z165*K165</f>
        <v>70.070000000000007</v>
      </c>
      <c r="AR165" s="21" t="s">
        <v>102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102</v>
      </c>
      <c r="BM165" s="21" t="s">
        <v>1165</v>
      </c>
    </row>
    <row r="166" s="1" customFormat="1" ht="38.25" customHeight="1">
      <c r="B166" s="45"/>
      <c r="C166" s="227" t="s">
        <v>357</v>
      </c>
      <c r="D166" s="227" t="s">
        <v>231</v>
      </c>
      <c r="E166" s="228" t="s">
        <v>1166</v>
      </c>
      <c r="F166" s="229" t="s">
        <v>1167</v>
      </c>
      <c r="G166" s="229"/>
      <c r="H166" s="229"/>
      <c r="I166" s="229"/>
      <c r="J166" s="230" t="s">
        <v>242</v>
      </c>
      <c r="K166" s="231">
        <v>31.850000000000001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0.029000000000000001</v>
      </c>
      <c r="AA166" s="237">
        <f>Z166*K166</f>
        <v>0.92365000000000008</v>
      </c>
      <c r="AR166" s="21" t="s">
        <v>102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102</v>
      </c>
      <c r="BM166" s="21" t="s">
        <v>1168</v>
      </c>
    </row>
    <row r="167" s="1" customFormat="1" ht="25.5" customHeight="1">
      <c r="B167" s="45"/>
      <c r="C167" s="227" t="s">
        <v>361</v>
      </c>
      <c r="D167" s="227" t="s">
        <v>231</v>
      </c>
      <c r="E167" s="228" t="s">
        <v>1169</v>
      </c>
      <c r="F167" s="229" t="s">
        <v>1170</v>
      </c>
      <c r="G167" s="229"/>
      <c r="H167" s="229"/>
      <c r="I167" s="229"/>
      <c r="J167" s="230" t="s">
        <v>330</v>
      </c>
      <c r="K167" s="231">
        <v>270</v>
      </c>
      <c r="L167" s="232">
        <v>0</v>
      </c>
      <c r="M167" s="233"/>
      <c r="N167" s="234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1.0000000000000001E-05</v>
      </c>
      <c r="Y167" s="236">
        <f>X167*K167</f>
        <v>0.0027000000000000001</v>
      </c>
      <c r="Z167" s="236">
        <v>0</v>
      </c>
      <c r="AA167" s="237">
        <f>Z167*K167</f>
        <v>0</v>
      </c>
      <c r="AR167" s="21" t="s">
        <v>102</v>
      </c>
      <c r="AT167" s="21" t="s">
        <v>231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102</v>
      </c>
      <c r="BM167" s="21" t="s">
        <v>1171</v>
      </c>
    </row>
    <row r="168" s="10" customFormat="1" ht="29.88" customHeight="1">
      <c r="B168" s="213"/>
      <c r="C168" s="214"/>
      <c r="D168" s="224" t="s">
        <v>190</v>
      </c>
      <c r="E168" s="224"/>
      <c r="F168" s="224"/>
      <c r="G168" s="224"/>
      <c r="H168" s="224"/>
      <c r="I168" s="224"/>
      <c r="J168" s="224"/>
      <c r="K168" s="224"/>
      <c r="L168" s="224"/>
      <c r="M168" s="224"/>
      <c r="N168" s="238">
        <f>BK168</f>
        <v>0</v>
      </c>
      <c r="O168" s="239"/>
      <c r="P168" s="239"/>
      <c r="Q168" s="239"/>
      <c r="R168" s="217"/>
      <c r="T168" s="218"/>
      <c r="U168" s="214"/>
      <c r="V168" s="214"/>
      <c r="W168" s="219">
        <f>W169</f>
        <v>0</v>
      </c>
      <c r="X168" s="214"/>
      <c r="Y168" s="219">
        <f>Y169</f>
        <v>0</v>
      </c>
      <c r="Z168" s="214"/>
      <c r="AA168" s="220">
        <f>AA169</f>
        <v>0</v>
      </c>
      <c r="AR168" s="221" t="s">
        <v>89</v>
      </c>
      <c r="AT168" s="222" t="s">
        <v>81</v>
      </c>
      <c r="AU168" s="222" t="s">
        <v>89</v>
      </c>
      <c r="AY168" s="221" t="s">
        <v>230</v>
      </c>
      <c r="BK168" s="223">
        <f>BK169</f>
        <v>0</v>
      </c>
    </row>
    <row r="169" s="1" customFormat="1" ht="25.5" customHeight="1">
      <c r="B169" s="45"/>
      <c r="C169" s="227" t="s">
        <v>365</v>
      </c>
      <c r="D169" s="227" t="s">
        <v>231</v>
      </c>
      <c r="E169" s="228" t="s">
        <v>1172</v>
      </c>
      <c r="F169" s="229" t="s">
        <v>1173</v>
      </c>
      <c r="G169" s="229"/>
      <c r="H169" s="229"/>
      <c r="I169" s="229"/>
      <c r="J169" s="230" t="s">
        <v>305</v>
      </c>
      <c r="K169" s="231">
        <v>184.74600000000001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102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102</v>
      </c>
      <c r="BM169" s="21" t="s">
        <v>1174</v>
      </c>
    </row>
    <row r="170" s="10" customFormat="1" ht="37.44001" customHeight="1">
      <c r="B170" s="213"/>
      <c r="C170" s="214"/>
      <c r="D170" s="215" t="s">
        <v>191</v>
      </c>
      <c r="E170" s="215"/>
      <c r="F170" s="215"/>
      <c r="G170" s="215"/>
      <c r="H170" s="215"/>
      <c r="I170" s="215"/>
      <c r="J170" s="215"/>
      <c r="K170" s="215"/>
      <c r="L170" s="215"/>
      <c r="M170" s="215"/>
      <c r="N170" s="248">
        <f>BK170</f>
        <v>0</v>
      </c>
      <c r="O170" s="249"/>
      <c r="P170" s="249"/>
      <c r="Q170" s="249"/>
      <c r="R170" s="217"/>
      <c r="T170" s="218"/>
      <c r="U170" s="214"/>
      <c r="V170" s="214"/>
      <c r="W170" s="219">
        <f>W171</f>
        <v>0</v>
      </c>
      <c r="X170" s="214"/>
      <c r="Y170" s="219">
        <f>Y171</f>
        <v>0.16304499999999997</v>
      </c>
      <c r="Z170" s="214"/>
      <c r="AA170" s="220">
        <f>AA171</f>
        <v>0</v>
      </c>
      <c r="AR170" s="221" t="s">
        <v>93</v>
      </c>
      <c r="AT170" s="222" t="s">
        <v>81</v>
      </c>
      <c r="AU170" s="222" t="s">
        <v>82</v>
      </c>
      <c r="AY170" s="221" t="s">
        <v>230</v>
      </c>
      <c r="BK170" s="223">
        <f>BK171</f>
        <v>0</v>
      </c>
    </row>
    <row r="171" s="10" customFormat="1" ht="19.92" customHeight="1">
      <c r="B171" s="213"/>
      <c r="C171" s="214"/>
      <c r="D171" s="224" t="s">
        <v>1082</v>
      </c>
      <c r="E171" s="224"/>
      <c r="F171" s="224"/>
      <c r="G171" s="224"/>
      <c r="H171" s="224"/>
      <c r="I171" s="224"/>
      <c r="J171" s="224"/>
      <c r="K171" s="224"/>
      <c r="L171" s="224"/>
      <c r="M171" s="224"/>
      <c r="N171" s="225">
        <f>BK171</f>
        <v>0</v>
      </c>
      <c r="O171" s="226"/>
      <c r="P171" s="226"/>
      <c r="Q171" s="226"/>
      <c r="R171" s="217"/>
      <c r="T171" s="218"/>
      <c r="U171" s="214"/>
      <c r="V171" s="214"/>
      <c r="W171" s="219">
        <f>SUM(W172:W190)</f>
        <v>0</v>
      </c>
      <c r="X171" s="214"/>
      <c r="Y171" s="219">
        <f>SUM(Y172:Y190)</f>
        <v>0.16304499999999997</v>
      </c>
      <c r="Z171" s="214"/>
      <c r="AA171" s="220">
        <f>SUM(AA172:AA190)</f>
        <v>0</v>
      </c>
      <c r="AR171" s="221" t="s">
        <v>93</v>
      </c>
      <c r="AT171" s="222" t="s">
        <v>81</v>
      </c>
      <c r="AU171" s="222" t="s">
        <v>89</v>
      </c>
      <c r="AY171" s="221" t="s">
        <v>230</v>
      </c>
      <c r="BK171" s="223">
        <f>SUM(BK172:BK190)</f>
        <v>0</v>
      </c>
    </row>
    <row r="172" s="1" customFormat="1" ht="25.5" customHeight="1">
      <c r="B172" s="45"/>
      <c r="C172" s="227" t="s">
        <v>369</v>
      </c>
      <c r="D172" s="227" t="s">
        <v>231</v>
      </c>
      <c r="E172" s="228" t="s">
        <v>1175</v>
      </c>
      <c r="F172" s="229" t="s">
        <v>1176</v>
      </c>
      <c r="G172" s="229"/>
      <c r="H172" s="229"/>
      <c r="I172" s="229"/>
      <c r="J172" s="230" t="s">
        <v>330</v>
      </c>
      <c r="K172" s="231">
        <v>14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0.00042000000000000002</v>
      </c>
      <c r="Y172" s="236">
        <f>X172*K172</f>
        <v>0.0058799999999999998</v>
      </c>
      <c r="Z172" s="236">
        <v>0</v>
      </c>
      <c r="AA172" s="237">
        <f>Z172*K172</f>
        <v>0</v>
      </c>
      <c r="AR172" s="21" t="s">
        <v>290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290</v>
      </c>
      <c r="BM172" s="21" t="s">
        <v>1177</v>
      </c>
    </row>
    <row r="173" s="1" customFormat="1" ht="16.5" customHeight="1">
      <c r="B173" s="45"/>
      <c r="C173" s="240" t="s">
        <v>373</v>
      </c>
      <c r="D173" s="240" t="s">
        <v>337</v>
      </c>
      <c r="E173" s="241" t="s">
        <v>1178</v>
      </c>
      <c r="F173" s="242" t="s">
        <v>1179</v>
      </c>
      <c r="G173" s="242"/>
      <c r="H173" s="242"/>
      <c r="I173" s="242"/>
      <c r="J173" s="243" t="s">
        <v>330</v>
      </c>
      <c r="K173" s="244">
        <v>14</v>
      </c>
      <c r="L173" s="245">
        <v>0</v>
      </c>
      <c r="M173" s="246"/>
      <c r="N173" s="247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0.00023000000000000001</v>
      </c>
      <c r="Y173" s="236">
        <f>X173*K173</f>
        <v>0.0032200000000000002</v>
      </c>
      <c r="Z173" s="236">
        <v>0</v>
      </c>
      <c r="AA173" s="237">
        <f>Z173*K173</f>
        <v>0</v>
      </c>
      <c r="AR173" s="21" t="s">
        <v>357</v>
      </c>
      <c r="AT173" s="21" t="s">
        <v>337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290</v>
      </c>
      <c r="BM173" s="21" t="s">
        <v>1180</v>
      </c>
    </row>
    <row r="174" s="1" customFormat="1" ht="25.5" customHeight="1">
      <c r="B174" s="45"/>
      <c r="C174" s="227" t="s">
        <v>377</v>
      </c>
      <c r="D174" s="227" t="s">
        <v>231</v>
      </c>
      <c r="E174" s="228" t="s">
        <v>1181</v>
      </c>
      <c r="F174" s="229" t="s">
        <v>1182</v>
      </c>
      <c r="G174" s="229"/>
      <c r="H174" s="229"/>
      <c r="I174" s="229"/>
      <c r="J174" s="230" t="s">
        <v>330</v>
      </c>
      <c r="K174" s="231">
        <v>16</v>
      </c>
      <c r="L174" s="232">
        <v>0</v>
      </c>
      <c r="M174" s="233"/>
      <c r="N174" s="234">
        <f>ROUND(L174*K174,1)</f>
        <v>0</v>
      </c>
      <c r="O174" s="234"/>
      <c r="P174" s="234"/>
      <c r="Q174" s="234"/>
      <c r="R174" s="47"/>
      <c r="T174" s="235" t="s">
        <v>22</v>
      </c>
      <c r="U174" s="55" t="s">
        <v>50</v>
      </c>
      <c r="V174" s="46"/>
      <c r="W174" s="236">
        <f>V174*K174</f>
        <v>0</v>
      </c>
      <c r="X174" s="236">
        <v>0.00029</v>
      </c>
      <c r="Y174" s="236">
        <f>X174*K174</f>
        <v>0.00464</v>
      </c>
      <c r="Z174" s="236">
        <v>0</v>
      </c>
      <c r="AA174" s="237">
        <f>Z174*K174</f>
        <v>0</v>
      </c>
      <c r="AR174" s="21" t="s">
        <v>290</v>
      </c>
      <c r="AT174" s="21" t="s">
        <v>231</v>
      </c>
      <c r="AU174" s="21" t="s">
        <v>93</v>
      </c>
      <c r="AY174" s="21" t="s">
        <v>230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102</v>
      </c>
      <c r="BK174" s="152">
        <f>ROUND(L174*K174,1)</f>
        <v>0</v>
      </c>
      <c r="BL174" s="21" t="s">
        <v>290</v>
      </c>
      <c r="BM174" s="21" t="s">
        <v>1183</v>
      </c>
    </row>
    <row r="175" s="1" customFormat="1" ht="16.5" customHeight="1">
      <c r="B175" s="45"/>
      <c r="C175" s="240" t="s">
        <v>381</v>
      </c>
      <c r="D175" s="240" t="s">
        <v>337</v>
      </c>
      <c r="E175" s="241" t="s">
        <v>1184</v>
      </c>
      <c r="F175" s="242" t="s">
        <v>1185</v>
      </c>
      <c r="G175" s="242"/>
      <c r="H175" s="242"/>
      <c r="I175" s="242"/>
      <c r="J175" s="243" t="s">
        <v>330</v>
      </c>
      <c r="K175" s="244">
        <v>16</v>
      </c>
      <c r="L175" s="245">
        <v>0</v>
      </c>
      <c r="M175" s="246"/>
      <c r="N175" s="247">
        <f>ROUND(L175*K175,1)</f>
        <v>0</v>
      </c>
      <c r="O175" s="234"/>
      <c r="P175" s="234"/>
      <c r="Q175" s="234"/>
      <c r="R175" s="47"/>
      <c r="T175" s="235" t="s">
        <v>22</v>
      </c>
      <c r="U175" s="55" t="s">
        <v>50</v>
      </c>
      <c r="V175" s="46"/>
      <c r="W175" s="236">
        <f>V175*K175</f>
        <v>0</v>
      </c>
      <c r="X175" s="236">
        <v>0.00036999999999999999</v>
      </c>
      <c r="Y175" s="236">
        <f>X175*K175</f>
        <v>0.0059199999999999999</v>
      </c>
      <c r="Z175" s="236">
        <v>0</v>
      </c>
      <c r="AA175" s="237">
        <f>Z175*K175</f>
        <v>0</v>
      </c>
      <c r="AR175" s="21" t="s">
        <v>357</v>
      </c>
      <c r="AT175" s="21" t="s">
        <v>337</v>
      </c>
      <c r="AU175" s="21" t="s">
        <v>93</v>
      </c>
      <c r="AY175" s="21" t="s">
        <v>230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102</v>
      </c>
      <c r="BK175" s="152">
        <f>ROUND(L175*K175,1)</f>
        <v>0</v>
      </c>
      <c r="BL175" s="21" t="s">
        <v>290</v>
      </c>
      <c r="BM175" s="21" t="s">
        <v>1186</v>
      </c>
    </row>
    <row r="176" s="1" customFormat="1" ht="25.5" customHeight="1">
      <c r="B176" s="45"/>
      <c r="C176" s="227" t="s">
        <v>385</v>
      </c>
      <c r="D176" s="227" t="s">
        <v>231</v>
      </c>
      <c r="E176" s="228" t="s">
        <v>1187</v>
      </c>
      <c r="F176" s="229" t="s">
        <v>1188</v>
      </c>
      <c r="G176" s="229"/>
      <c r="H176" s="229"/>
      <c r="I176" s="229"/>
      <c r="J176" s="230" t="s">
        <v>330</v>
      </c>
      <c r="K176" s="231">
        <v>70</v>
      </c>
      <c r="L176" s="232">
        <v>0</v>
      </c>
      <c r="M176" s="233"/>
      <c r="N176" s="234">
        <f>ROUND(L176*K176,1)</f>
        <v>0</v>
      </c>
      <c r="O176" s="234"/>
      <c r="P176" s="234"/>
      <c r="Q176" s="234"/>
      <c r="R176" s="47"/>
      <c r="T176" s="235" t="s">
        <v>22</v>
      </c>
      <c r="U176" s="55" t="s">
        <v>50</v>
      </c>
      <c r="V176" s="46"/>
      <c r="W176" s="236">
        <f>V176*K176</f>
        <v>0</v>
      </c>
      <c r="X176" s="236">
        <v>0.00064999999999999997</v>
      </c>
      <c r="Y176" s="236">
        <f>X176*K176</f>
        <v>0.045499999999999999</v>
      </c>
      <c r="Z176" s="236">
        <v>0</v>
      </c>
      <c r="AA176" s="237">
        <f>Z176*K176</f>
        <v>0</v>
      </c>
      <c r="AR176" s="21" t="s">
        <v>290</v>
      </c>
      <c r="AT176" s="21" t="s">
        <v>231</v>
      </c>
      <c r="AU176" s="21" t="s">
        <v>93</v>
      </c>
      <c r="AY176" s="21" t="s">
        <v>230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102</v>
      </c>
      <c r="BK176" s="152">
        <f>ROUND(L176*K176,1)</f>
        <v>0</v>
      </c>
      <c r="BL176" s="21" t="s">
        <v>290</v>
      </c>
      <c r="BM176" s="21" t="s">
        <v>1189</v>
      </c>
    </row>
    <row r="177" s="1" customFormat="1" ht="16.5" customHeight="1">
      <c r="B177" s="45"/>
      <c r="C177" s="240" t="s">
        <v>389</v>
      </c>
      <c r="D177" s="240" t="s">
        <v>337</v>
      </c>
      <c r="E177" s="241" t="s">
        <v>1190</v>
      </c>
      <c r="F177" s="242" t="s">
        <v>1191</v>
      </c>
      <c r="G177" s="242"/>
      <c r="H177" s="242"/>
      <c r="I177" s="242"/>
      <c r="J177" s="243" t="s">
        <v>330</v>
      </c>
      <c r="K177" s="244">
        <v>70</v>
      </c>
      <c r="L177" s="245">
        <v>0</v>
      </c>
      <c r="M177" s="246"/>
      <c r="N177" s="247">
        <f>ROUND(L177*K177,1)</f>
        <v>0</v>
      </c>
      <c r="O177" s="234"/>
      <c r="P177" s="234"/>
      <c r="Q177" s="234"/>
      <c r="R177" s="47"/>
      <c r="T177" s="235" t="s">
        <v>22</v>
      </c>
      <c r="U177" s="55" t="s">
        <v>50</v>
      </c>
      <c r="V177" s="46"/>
      <c r="W177" s="236">
        <f>V177*K177</f>
        <v>0</v>
      </c>
      <c r="X177" s="236">
        <v>0.00058</v>
      </c>
      <c r="Y177" s="236">
        <f>X177*K177</f>
        <v>0.040599999999999997</v>
      </c>
      <c r="Z177" s="236">
        <v>0</v>
      </c>
      <c r="AA177" s="237">
        <f>Z177*K177</f>
        <v>0</v>
      </c>
      <c r="AR177" s="21" t="s">
        <v>357</v>
      </c>
      <c r="AT177" s="21" t="s">
        <v>337</v>
      </c>
      <c r="AU177" s="21" t="s">
        <v>93</v>
      </c>
      <c r="AY177" s="21" t="s">
        <v>230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102</v>
      </c>
      <c r="BK177" s="152">
        <f>ROUND(L177*K177,1)</f>
        <v>0</v>
      </c>
      <c r="BL177" s="21" t="s">
        <v>290</v>
      </c>
      <c r="BM177" s="21" t="s">
        <v>1192</v>
      </c>
    </row>
    <row r="178" s="1" customFormat="1" ht="38.25" customHeight="1">
      <c r="B178" s="45"/>
      <c r="C178" s="227" t="s">
        <v>393</v>
      </c>
      <c r="D178" s="227" t="s">
        <v>231</v>
      </c>
      <c r="E178" s="228" t="s">
        <v>1193</v>
      </c>
      <c r="F178" s="229" t="s">
        <v>1194</v>
      </c>
      <c r="G178" s="229"/>
      <c r="H178" s="229"/>
      <c r="I178" s="229"/>
      <c r="J178" s="230" t="s">
        <v>330</v>
      </c>
      <c r="K178" s="231">
        <v>7.5</v>
      </c>
      <c r="L178" s="232">
        <v>0</v>
      </c>
      <c r="M178" s="233"/>
      <c r="N178" s="234">
        <f>ROUND(L178*K178,1)</f>
        <v>0</v>
      </c>
      <c r="O178" s="234"/>
      <c r="P178" s="234"/>
      <c r="Q178" s="234"/>
      <c r="R178" s="47"/>
      <c r="T178" s="235" t="s">
        <v>22</v>
      </c>
      <c r="U178" s="55" t="s">
        <v>50</v>
      </c>
      <c r="V178" s="46"/>
      <c r="W178" s="236">
        <f>V178*K178</f>
        <v>0</v>
      </c>
      <c r="X178" s="236">
        <v>5.0000000000000002E-05</v>
      </c>
      <c r="Y178" s="236">
        <f>X178*K178</f>
        <v>0.00037500000000000001</v>
      </c>
      <c r="Z178" s="236">
        <v>0</v>
      </c>
      <c r="AA178" s="237">
        <f>Z178*K178</f>
        <v>0</v>
      </c>
      <c r="AR178" s="21" t="s">
        <v>290</v>
      </c>
      <c r="AT178" s="21" t="s">
        <v>231</v>
      </c>
      <c r="AU178" s="21" t="s">
        <v>93</v>
      </c>
      <c r="AY178" s="21" t="s">
        <v>230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102</v>
      </c>
      <c r="BK178" s="152">
        <f>ROUND(L178*K178,1)</f>
        <v>0</v>
      </c>
      <c r="BL178" s="21" t="s">
        <v>290</v>
      </c>
      <c r="BM178" s="21" t="s">
        <v>1195</v>
      </c>
    </row>
    <row r="179" s="1" customFormat="1" ht="16.5" customHeight="1">
      <c r="B179" s="45"/>
      <c r="C179" s="227" t="s">
        <v>397</v>
      </c>
      <c r="D179" s="227" t="s">
        <v>231</v>
      </c>
      <c r="E179" s="228" t="s">
        <v>1196</v>
      </c>
      <c r="F179" s="229" t="s">
        <v>1197</v>
      </c>
      <c r="G179" s="229"/>
      <c r="H179" s="229"/>
      <c r="I179" s="229"/>
      <c r="J179" s="230" t="s">
        <v>481</v>
      </c>
      <c r="K179" s="231">
        <v>2</v>
      </c>
      <c r="L179" s="232">
        <v>0</v>
      </c>
      <c r="M179" s="233"/>
      <c r="N179" s="234">
        <f>ROUND(L179*K179,1)</f>
        <v>0</v>
      </c>
      <c r="O179" s="234"/>
      <c r="P179" s="234"/>
      <c r="Q179" s="234"/>
      <c r="R179" s="47"/>
      <c r="T179" s="235" t="s">
        <v>22</v>
      </c>
      <c r="U179" s="55" t="s">
        <v>50</v>
      </c>
      <c r="V179" s="46"/>
      <c r="W179" s="236">
        <f>V179*K179</f>
        <v>0</v>
      </c>
      <c r="X179" s="236">
        <v>0</v>
      </c>
      <c r="Y179" s="236">
        <f>X179*K179</f>
        <v>0</v>
      </c>
      <c r="Z179" s="236">
        <v>0</v>
      </c>
      <c r="AA179" s="237">
        <f>Z179*K179</f>
        <v>0</v>
      </c>
      <c r="AR179" s="21" t="s">
        <v>290</v>
      </c>
      <c r="AT179" s="21" t="s">
        <v>231</v>
      </c>
      <c r="AU179" s="21" t="s">
        <v>93</v>
      </c>
      <c r="AY179" s="21" t="s">
        <v>230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102</v>
      </c>
      <c r="BK179" s="152">
        <f>ROUND(L179*K179,1)</f>
        <v>0</v>
      </c>
      <c r="BL179" s="21" t="s">
        <v>290</v>
      </c>
      <c r="BM179" s="21" t="s">
        <v>1198</v>
      </c>
    </row>
    <row r="180" s="1" customFormat="1" ht="25.5" customHeight="1">
      <c r="B180" s="45"/>
      <c r="C180" s="227" t="s">
        <v>401</v>
      </c>
      <c r="D180" s="227" t="s">
        <v>231</v>
      </c>
      <c r="E180" s="228" t="s">
        <v>1199</v>
      </c>
      <c r="F180" s="229" t="s">
        <v>1200</v>
      </c>
      <c r="G180" s="229"/>
      <c r="H180" s="229"/>
      <c r="I180" s="229"/>
      <c r="J180" s="230" t="s">
        <v>481</v>
      </c>
      <c r="K180" s="231">
        <v>5</v>
      </c>
      <c r="L180" s="232">
        <v>0</v>
      </c>
      <c r="M180" s="233"/>
      <c r="N180" s="234">
        <f>ROUND(L180*K180,1)</f>
        <v>0</v>
      </c>
      <c r="O180" s="234"/>
      <c r="P180" s="234"/>
      <c r="Q180" s="234"/>
      <c r="R180" s="47"/>
      <c r="T180" s="235" t="s">
        <v>22</v>
      </c>
      <c r="U180" s="55" t="s">
        <v>50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290</v>
      </c>
      <c r="AT180" s="21" t="s">
        <v>231</v>
      </c>
      <c r="AU180" s="21" t="s">
        <v>93</v>
      </c>
      <c r="AY180" s="21" t="s">
        <v>230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102</v>
      </c>
      <c r="BK180" s="152">
        <f>ROUND(L180*K180,1)</f>
        <v>0</v>
      </c>
      <c r="BL180" s="21" t="s">
        <v>290</v>
      </c>
      <c r="BM180" s="21" t="s">
        <v>1201</v>
      </c>
    </row>
    <row r="181" s="1" customFormat="1" ht="16.5" customHeight="1">
      <c r="B181" s="45"/>
      <c r="C181" s="227" t="s">
        <v>405</v>
      </c>
      <c r="D181" s="227" t="s">
        <v>231</v>
      </c>
      <c r="E181" s="228" t="s">
        <v>1202</v>
      </c>
      <c r="F181" s="229" t="s">
        <v>1203</v>
      </c>
      <c r="G181" s="229"/>
      <c r="H181" s="229"/>
      <c r="I181" s="229"/>
      <c r="J181" s="230" t="s">
        <v>325</v>
      </c>
      <c r="K181" s="231">
        <v>1</v>
      </c>
      <c r="L181" s="232">
        <v>0</v>
      </c>
      <c r="M181" s="233"/>
      <c r="N181" s="234">
        <f>ROUND(L181*K181,1)</f>
        <v>0</v>
      </c>
      <c r="O181" s="234"/>
      <c r="P181" s="234"/>
      <c r="Q181" s="234"/>
      <c r="R181" s="47"/>
      <c r="T181" s="235" t="s">
        <v>22</v>
      </c>
      <c r="U181" s="55" t="s">
        <v>50</v>
      </c>
      <c r="V181" s="46"/>
      <c r="W181" s="236">
        <f>V181*K181</f>
        <v>0</v>
      </c>
      <c r="X181" s="236">
        <v>0.017330000000000002</v>
      </c>
      <c r="Y181" s="236">
        <f>X181*K181</f>
        <v>0.017330000000000002</v>
      </c>
      <c r="Z181" s="236">
        <v>0</v>
      </c>
      <c r="AA181" s="237">
        <f>Z181*K181</f>
        <v>0</v>
      </c>
      <c r="AR181" s="21" t="s">
        <v>290</v>
      </c>
      <c r="AT181" s="21" t="s">
        <v>231</v>
      </c>
      <c r="AU181" s="21" t="s">
        <v>93</v>
      </c>
      <c r="AY181" s="21" t="s">
        <v>230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102</v>
      </c>
      <c r="BK181" s="152">
        <f>ROUND(L181*K181,1)</f>
        <v>0</v>
      </c>
      <c r="BL181" s="21" t="s">
        <v>290</v>
      </c>
      <c r="BM181" s="21" t="s">
        <v>1204</v>
      </c>
    </row>
    <row r="182" s="1" customFormat="1" ht="25.5" customHeight="1">
      <c r="B182" s="45"/>
      <c r="C182" s="240" t="s">
        <v>409</v>
      </c>
      <c r="D182" s="240" t="s">
        <v>337</v>
      </c>
      <c r="E182" s="241" t="s">
        <v>1205</v>
      </c>
      <c r="F182" s="242" t="s">
        <v>1206</v>
      </c>
      <c r="G182" s="242"/>
      <c r="H182" s="242"/>
      <c r="I182" s="242"/>
      <c r="J182" s="243" t="s">
        <v>481</v>
      </c>
      <c r="K182" s="244">
        <v>1</v>
      </c>
      <c r="L182" s="245">
        <v>0</v>
      </c>
      <c r="M182" s="246"/>
      <c r="N182" s="247">
        <f>ROUND(L182*K182,1)</f>
        <v>0</v>
      </c>
      <c r="O182" s="234"/>
      <c r="P182" s="234"/>
      <c r="Q182" s="234"/>
      <c r="R182" s="47"/>
      <c r="T182" s="235" t="s">
        <v>22</v>
      </c>
      <c r="U182" s="55" t="s">
        <v>50</v>
      </c>
      <c r="V182" s="46"/>
      <c r="W182" s="236">
        <f>V182*K182</f>
        <v>0</v>
      </c>
      <c r="X182" s="236">
        <v>0.0035000000000000001</v>
      </c>
      <c r="Y182" s="236">
        <f>X182*K182</f>
        <v>0.0035000000000000001</v>
      </c>
      <c r="Z182" s="236">
        <v>0</v>
      </c>
      <c r="AA182" s="237">
        <f>Z182*K182</f>
        <v>0</v>
      </c>
      <c r="AR182" s="21" t="s">
        <v>357</v>
      </c>
      <c r="AT182" s="21" t="s">
        <v>337</v>
      </c>
      <c r="AU182" s="21" t="s">
        <v>93</v>
      </c>
      <c r="AY182" s="21" t="s">
        <v>230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102</v>
      </c>
      <c r="BK182" s="152">
        <f>ROUND(L182*K182,1)</f>
        <v>0</v>
      </c>
      <c r="BL182" s="21" t="s">
        <v>290</v>
      </c>
      <c r="BM182" s="21" t="s">
        <v>1207</v>
      </c>
    </row>
    <row r="183" s="1" customFormat="1" ht="25.5" customHeight="1">
      <c r="B183" s="45"/>
      <c r="C183" s="240" t="s">
        <v>413</v>
      </c>
      <c r="D183" s="240" t="s">
        <v>337</v>
      </c>
      <c r="E183" s="241" t="s">
        <v>1208</v>
      </c>
      <c r="F183" s="242" t="s">
        <v>1209</v>
      </c>
      <c r="G183" s="242"/>
      <c r="H183" s="242"/>
      <c r="I183" s="242"/>
      <c r="J183" s="243" t="s">
        <v>481</v>
      </c>
      <c r="K183" s="244">
        <v>1</v>
      </c>
      <c r="L183" s="245">
        <v>0</v>
      </c>
      <c r="M183" s="246"/>
      <c r="N183" s="247">
        <f>ROUND(L183*K183,1)</f>
        <v>0</v>
      </c>
      <c r="O183" s="234"/>
      <c r="P183" s="234"/>
      <c r="Q183" s="234"/>
      <c r="R183" s="47"/>
      <c r="T183" s="235" t="s">
        <v>22</v>
      </c>
      <c r="U183" s="55" t="s">
        <v>50</v>
      </c>
      <c r="V183" s="46"/>
      <c r="W183" s="236">
        <f>V183*K183</f>
        <v>0</v>
      </c>
      <c r="X183" s="236">
        <v>0.0068999999999999999</v>
      </c>
      <c r="Y183" s="236">
        <f>X183*K183</f>
        <v>0.0068999999999999999</v>
      </c>
      <c r="Z183" s="236">
        <v>0</v>
      </c>
      <c r="AA183" s="237">
        <f>Z183*K183</f>
        <v>0</v>
      </c>
      <c r="AR183" s="21" t="s">
        <v>357</v>
      </c>
      <c r="AT183" s="21" t="s">
        <v>337</v>
      </c>
      <c r="AU183" s="21" t="s">
        <v>93</v>
      </c>
      <c r="AY183" s="21" t="s">
        <v>230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102</v>
      </c>
      <c r="BK183" s="152">
        <f>ROUND(L183*K183,1)</f>
        <v>0</v>
      </c>
      <c r="BL183" s="21" t="s">
        <v>290</v>
      </c>
      <c r="BM183" s="21" t="s">
        <v>1210</v>
      </c>
    </row>
    <row r="184" s="1" customFormat="1" ht="25.5" customHeight="1">
      <c r="B184" s="45"/>
      <c r="C184" s="227" t="s">
        <v>417</v>
      </c>
      <c r="D184" s="227" t="s">
        <v>231</v>
      </c>
      <c r="E184" s="228" t="s">
        <v>1211</v>
      </c>
      <c r="F184" s="229" t="s">
        <v>1212</v>
      </c>
      <c r="G184" s="229"/>
      <c r="H184" s="229"/>
      <c r="I184" s="229"/>
      <c r="J184" s="230" t="s">
        <v>481</v>
      </c>
      <c r="K184" s="231">
        <v>1</v>
      </c>
      <c r="L184" s="232">
        <v>0</v>
      </c>
      <c r="M184" s="233"/>
      <c r="N184" s="234">
        <f>ROUND(L184*K184,1)</f>
        <v>0</v>
      </c>
      <c r="O184" s="234"/>
      <c r="P184" s="234"/>
      <c r="Q184" s="234"/>
      <c r="R184" s="47"/>
      <c r="T184" s="235" t="s">
        <v>22</v>
      </c>
      <c r="U184" s="55" t="s">
        <v>50</v>
      </c>
      <c r="V184" s="46"/>
      <c r="W184" s="236">
        <f>V184*K184</f>
        <v>0</v>
      </c>
      <c r="X184" s="236">
        <v>0.0030000000000000001</v>
      </c>
      <c r="Y184" s="236">
        <f>X184*K184</f>
        <v>0.0030000000000000001</v>
      </c>
      <c r="Z184" s="236">
        <v>0</v>
      </c>
      <c r="AA184" s="237">
        <f>Z184*K184</f>
        <v>0</v>
      </c>
      <c r="AR184" s="21" t="s">
        <v>290</v>
      </c>
      <c r="AT184" s="21" t="s">
        <v>231</v>
      </c>
      <c r="AU184" s="21" t="s">
        <v>93</v>
      </c>
      <c r="AY184" s="21" t="s">
        <v>230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102</v>
      </c>
      <c r="BK184" s="152">
        <f>ROUND(L184*K184,1)</f>
        <v>0</v>
      </c>
      <c r="BL184" s="21" t="s">
        <v>290</v>
      </c>
      <c r="BM184" s="21" t="s">
        <v>1213</v>
      </c>
    </row>
    <row r="185" s="1" customFormat="1" ht="25.5" customHeight="1">
      <c r="B185" s="45"/>
      <c r="C185" s="227" t="s">
        <v>421</v>
      </c>
      <c r="D185" s="227" t="s">
        <v>231</v>
      </c>
      <c r="E185" s="228" t="s">
        <v>1214</v>
      </c>
      <c r="F185" s="229" t="s">
        <v>1215</v>
      </c>
      <c r="G185" s="229"/>
      <c r="H185" s="229"/>
      <c r="I185" s="229"/>
      <c r="J185" s="230" t="s">
        <v>481</v>
      </c>
      <c r="K185" s="231">
        <v>4</v>
      </c>
      <c r="L185" s="232">
        <v>0</v>
      </c>
      <c r="M185" s="233"/>
      <c r="N185" s="234">
        <f>ROUND(L185*K185,1)</f>
        <v>0</v>
      </c>
      <c r="O185" s="234"/>
      <c r="P185" s="234"/>
      <c r="Q185" s="234"/>
      <c r="R185" s="47"/>
      <c r="T185" s="235" t="s">
        <v>22</v>
      </c>
      <c r="U185" s="55" t="s">
        <v>50</v>
      </c>
      <c r="V185" s="46"/>
      <c r="W185" s="236">
        <f>V185*K185</f>
        <v>0</v>
      </c>
      <c r="X185" s="236">
        <v>0.00022000000000000001</v>
      </c>
      <c r="Y185" s="236">
        <f>X185*K185</f>
        <v>0.00088000000000000003</v>
      </c>
      <c r="Z185" s="236">
        <v>0</v>
      </c>
      <c r="AA185" s="237">
        <f>Z185*K185</f>
        <v>0</v>
      </c>
      <c r="AR185" s="21" t="s">
        <v>290</v>
      </c>
      <c r="AT185" s="21" t="s">
        <v>231</v>
      </c>
      <c r="AU185" s="21" t="s">
        <v>93</v>
      </c>
      <c r="AY185" s="21" t="s">
        <v>230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102</v>
      </c>
      <c r="BK185" s="152">
        <f>ROUND(L185*K185,1)</f>
        <v>0</v>
      </c>
      <c r="BL185" s="21" t="s">
        <v>290</v>
      </c>
      <c r="BM185" s="21" t="s">
        <v>1216</v>
      </c>
    </row>
    <row r="186" s="1" customFormat="1" ht="16.5" customHeight="1">
      <c r="B186" s="45"/>
      <c r="C186" s="227" t="s">
        <v>425</v>
      </c>
      <c r="D186" s="227" t="s">
        <v>231</v>
      </c>
      <c r="E186" s="228" t="s">
        <v>1217</v>
      </c>
      <c r="F186" s="229" t="s">
        <v>1218</v>
      </c>
      <c r="G186" s="229"/>
      <c r="H186" s="229"/>
      <c r="I186" s="229"/>
      <c r="J186" s="230" t="s">
        <v>325</v>
      </c>
      <c r="K186" s="231">
        <v>4</v>
      </c>
      <c r="L186" s="232">
        <v>0</v>
      </c>
      <c r="M186" s="233"/>
      <c r="N186" s="234">
        <f>ROUND(L186*K186,1)</f>
        <v>0</v>
      </c>
      <c r="O186" s="234"/>
      <c r="P186" s="234"/>
      <c r="Q186" s="234"/>
      <c r="R186" s="47"/>
      <c r="T186" s="235" t="s">
        <v>22</v>
      </c>
      <c r="U186" s="55" t="s">
        <v>50</v>
      </c>
      <c r="V186" s="46"/>
      <c r="W186" s="236">
        <f>V186*K186</f>
        <v>0</v>
      </c>
      <c r="X186" s="236">
        <v>0.00089999999999999998</v>
      </c>
      <c r="Y186" s="236">
        <f>X186*K186</f>
        <v>0.0035999999999999999</v>
      </c>
      <c r="Z186" s="236">
        <v>0</v>
      </c>
      <c r="AA186" s="237">
        <f>Z186*K186</f>
        <v>0</v>
      </c>
      <c r="AR186" s="21" t="s">
        <v>290</v>
      </c>
      <c r="AT186" s="21" t="s">
        <v>231</v>
      </c>
      <c r="AU186" s="21" t="s">
        <v>93</v>
      </c>
      <c r="AY186" s="21" t="s">
        <v>230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102</v>
      </c>
      <c r="BK186" s="152">
        <f>ROUND(L186*K186,1)</f>
        <v>0</v>
      </c>
      <c r="BL186" s="21" t="s">
        <v>290</v>
      </c>
      <c r="BM186" s="21" t="s">
        <v>1219</v>
      </c>
    </row>
    <row r="187" s="1" customFormat="1" ht="25.5" customHeight="1">
      <c r="B187" s="45"/>
      <c r="C187" s="227" t="s">
        <v>429</v>
      </c>
      <c r="D187" s="227" t="s">
        <v>231</v>
      </c>
      <c r="E187" s="228" t="s">
        <v>1220</v>
      </c>
      <c r="F187" s="229" t="s">
        <v>1221</v>
      </c>
      <c r="G187" s="229"/>
      <c r="H187" s="229"/>
      <c r="I187" s="229"/>
      <c r="J187" s="230" t="s">
        <v>481</v>
      </c>
      <c r="K187" s="231">
        <v>5</v>
      </c>
      <c r="L187" s="232">
        <v>0</v>
      </c>
      <c r="M187" s="233"/>
      <c r="N187" s="234">
        <f>ROUND(L187*K187,1)</f>
        <v>0</v>
      </c>
      <c r="O187" s="234"/>
      <c r="P187" s="234"/>
      <c r="Q187" s="234"/>
      <c r="R187" s="47"/>
      <c r="T187" s="235" t="s">
        <v>22</v>
      </c>
      <c r="U187" s="55" t="s">
        <v>50</v>
      </c>
      <c r="V187" s="46"/>
      <c r="W187" s="236">
        <f>V187*K187</f>
        <v>0</v>
      </c>
      <c r="X187" s="236">
        <v>0.00034000000000000002</v>
      </c>
      <c r="Y187" s="236">
        <f>X187*K187</f>
        <v>0.0017000000000000001</v>
      </c>
      <c r="Z187" s="236">
        <v>0</v>
      </c>
      <c r="AA187" s="237">
        <f>Z187*K187</f>
        <v>0</v>
      </c>
      <c r="AR187" s="21" t="s">
        <v>290</v>
      </c>
      <c r="AT187" s="21" t="s">
        <v>231</v>
      </c>
      <c r="AU187" s="21" t="s">
        <v>93</v>
      </c>
      <c r="AY187" s="21" t="s">
        <v>230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102</v>
      </c>
      <c r="BK187" s="152">
        <f>ROUND(L187*K187,1)</f>
        <v>0</v>
      </c>
      <c r="BL187" s="21" t="s">
        <v>290</v>
      </c>
      <c r="BM187" s="21" t="s">
        <v>1222</v>
      </c>
    </row>
    <row r="188" s="1" customFormat="1" ht="25.5" customHeight="1">
      <c r="B188" s="45"/>
      <c r="C188" s="227" t="s">
        <v>433</v>
      </c>
      <c r="D188" s="227" t="s">
        <v>231</v>
      </c>
      <c r="E188" s="228" t="s">
        <v>1223</v>
      </c>
      <c r="F188" s="229" t="s">
        <v>1224</v>
      </c>
      <c r="G188" s="229"/>
      <c r="H188" s="229"/>
      <c r="I188" s="229"/>
      <c r="J188" s="230" t="s">
        <v>330</v>
      </c>
      <c r="K188" s="231">
        <v>100</v>
      </c>
      <c r="L188" s="232">
        <v>0</v>
      </c>
      <c r="M188" s="233"/>
      <c r="N188" s="234">
        <f>ROUND(L188*K188,1)</f>
        <v>0</v>
      </c>
      <c r="O188" s="234"/>
      <c r="P188" s="234"/>
      <c r="Q188" s="234"/>
      <c r="R188" s="47"/>
      <c r="T188" s="235" t="s">
        <v>22</v>
      </c>
      <c r="U188" s="55" t="s">
        <v>50</v>
      </c>
      <c r="V188" s="46"/>
      <c r="W188" s="236">
        <f>V188*K188</f>
        <v>0</v>
      </c>
      <c r="X188" s="236">
        <v>0.00019000000000000001</v>
      </c>
      <c r="Y188" s="236">
        <f>X188*K188</f>
        <v>0.019</v>
      </c>
      <c r="Z188" s="236">
        <v>0</v>
      </c>
      <c r="AA188" s="237">
        <f>Z188*K188</f>
        <v>0</v>
      </c>
      <c r="AR188" s="21" t="s">
        <v>290</v>
      </c>
      <c r="AT188" s="21" t="s">
        <v>231</v>
      </c>
      <c r="AU188" s="21" t="s">
        <v>93</v>
      </c>
      <c r="AY188" s="21" t="s">
        <v>230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102</v>
      </c>
      <c r="BK188" s="152">
        <f>ROUND(L188*K188,1)</f>
        <v>0</v>
      </c>
      <c r="BL188" s="21" t="s">
        <v>290</v>
      </c>
      <c r="BM188" s="21" t="s">
        <v>1225</v>
      </c>
    </row>
    <row r="189" s="1" customFormat="1" ht="25.5" customHeight="1">
      <c r="B189" s="45"/>
      <c r="C189" s="227" t="s">
        <v>437</v>
      </c>
      <c r="D189" s="227" t="s">
        <v>231</v>
      </c>
      <c r="E189" s="228" t="s">
        <v>1226</v>
      </c>
      <c r="F189" s="229" t="s">
        <v>1227</v>
      </c>
      <c r="G189" s="229"/>
      <c r="H189" s="229"/>
      <c r="I189" s="229"/>
      <c r="J189" s="230" t="s">
        <v>330</v>
      </c>
      <c r="K189" s="231">
        <v>100</v>
      </c>
      <c r="L189" s="232">
        <v>0</v>
      </c>
      <c r="M189" s="233"/>
      <c r="N189" s="234">
        <f>ROUND(L189*K189,1)</f>
        <v>0</v>
      </c>
      <c r="O189" s="234"/>
      <c r="P189" s="234"/>
      <c r="Q189" s="234"/>
      <c r="R189" s="47"/>
      <c r="T189" s="235" t="s">
        <v>22</v>
      </c>
      <c r="U189" s="55" t="s">
        <v>50</v>
      </c>
      <c r="V189" s="46"/>
      <c r="W189" s="236">
        <f>V189*K189</f>
        <v>0</v>
      </c>
      <c r="X189" s="236">
        <v>1.0000000000000001E-05</v>
      </c>
      <c r="Y189" s="236">
        <f>X189*K189</f>
        <v>0.001</v>
      </c>
      <c r="Z189" s="236">
        <v>0</v>
      </c>
      <c r="AA189" s="237">
        <f>Z189*K189</f>
        <v>0</v>
      </c>
      <c r="AR189" s="21" t="s">
        <v>290</v>
      </c>
      <c r="AT189" s="21" t="s">
        <v>231</v>
      </c>
      <c r="AU189" s="21" t="s">
        <v>93</v>
      </c>
      <c r="AY189" s="21" t="s">
        <v>230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102</v>
      </c>
      <c r="BK189" s="152">
        <f>ROUND(L189*K189,1)</f>
        <v>0</v>
      </c>
      <c r="BL189" s="21" t="s">
        <v>290</v>
      </c>
      <c r="BM189" s="21" t="s">
        <v>1228</v>
      </c>
    </row>
    <row r="190" s="1" customFormat="1" ht="25.5" customHeight="1">
      <c r="B190" s="45"/>
      <c r="C190" s="227" t="s">
        <v>441</v>
      </c>
      <c r="D190" s="227" t="s">
        <v>231</v>
      </c>
      <c r="E190" s="228" t="s">
        <v>1229</v>
      </c>
      <c r="F190" s="229" t="s">
        <v>1230</v>
      </c>
      <c r="G190" s="229"/>
      <c r="H190" s="229"/>
      <c r="I190" s="229"/>
      <c r="J190" s="230" t="s">
        <v>305</v>
      </c>
      <c r="K190" s="231">
        <v>0.16300000000000001</v>
      </c>
      <c r="L190" s="232">
        <v>0</v>
      </c>
      <c r="M190" s="233"/>
      <c r="N190" s="234">
        <f>ROUND(L190*K190,1)</f>
        <v>0</v>
      </c>
      <c r="O190" s="234"/>
      <c r="P190" s="234"/>
      <c r="Q190" s="234"/>
      <c r="R190" s="47"/>
      <c r="T190" s="235" t="s">
        <v>22</v>
      </c>
      <c r="U190" s="55" t="s">
        <v>50</v>
      </c>
      <c r="V190" s="46"/>
      <c r="W190" s="236">
        <f>V190*K190</f>
        <v>0</v>
      </c>
      <c r="X190" s="236">
        <v>0</v>
      </c>
      <c r="Y190" s="236">
        <f>X190*K190</f>
        <v>0</v>
      </c>
      <c r="Z190" s="236">
        <v>0</v>
      </c>
      <c r="AA190" s="237">
        <f>Z190*K190</f>
        <v>0</v>
      </c>
      <c r="AR190" s="21" t="s">
        <v>290</v>
      </c>
      <c r="AT190" s="21" t="s">
        <v>231</v>
      </c>
      <c r="AU190" s="21" t="s">
        <v>93</v>
      </c>
      <c r="AY190" s="21" t="s">
        <v>230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102</v>
      </c>
      <c r="BK190" s="152">
        <f>ROUND(L190*K190,1)</f>
        <v>0</v>
      </c>
      <c r="BL190" s="21" t="s">
        <v>290</v>
      </c>
      <c r="BM190" s="21" t="s">
        <v>1231</v>
      </c>
    </row>
    <row r="191" s="1" customFormat="1" ht="49.92" customHeight="1">
      <c r="B191" s="45"/>
      <c r="C191" s="46"/>
      <c r="D191" s="215" t="s">
        <v>825</v>
      </c>
      <c r="E191" s="46"/>
      <c r="F191" s="46"/>
      <c r="G191" s="46"/>
      <c r="H191" s="46"/>
      <c r="I191" s="46"/>
      <c r="J191" s="46"/>
      <c r="K191" s="46"/>
      <c r="L191" s="46"/>
      <c r="M191" s="46"/>
      <c r="N191" s="248">
        <f>BK191</f>
        <v>0</v>
      </c>
      <c r="O191" s="249"/>
      <c r="P191" s="249"/>
      <c r="Q191" s="249"/>
      <c r="R191" s="47"/>
      <c r="T191" s="201"/>
      <c r="U191" s="71"/>
      <c r="V191" s="71"/>
      <c r="W191" s="71"/>
      <c r="X191" s="71"/>
      <c r="Y191" s="71"/>
      <c r="Z191" s="71"/>
      <c r="AA191" s="73"/>
      <c r="AT191" s="21" t="s">
        <v>81</v>
      </c>
      <c r="AU191" s="21" t="s">
        <v>82</v>
      </c>
      <c r="AY191" s="21" t="s">
        <v>826</v>
      </c>
      <c r="BK191" s="152">
        <v>0</v>
      </c>
    </row>
    <row r="192" s="1" customFormat="1" ht="6.96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6"/>
    </row>
  </sheetData>
  <sheetProtection sheet="1" formatColumns="0" formatRows="0" objects="1" scenarios="1" spinCount="10" saltValue="ylmfCWsu1/wMUkG5aUa1OmRpr40SpYhanLqRVX4UZdcc0ChPDFFnIo/L7Hi3Bagy2YkiHoS4Pygn0t6GRPjF2Q==" hashValue="8bdHs/Zer9E0n12Q56Ww0JOv0tbAcw9jI9uLpoqELoLTWp0vZV5G7u+dD+nyAbM5r1EXNt43H25z0BERvOhPsw==" algorithmName="SHA-512" password="CC35"/>
  <mergeCells count="247">
    <mergeCell ref="N178:Q178"/>
    <mergeCell ref="N177:Q177"/>
    <mergeCell ref="N179:Q179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F186:I186"/>
    <mergeCell ref="F185:I185"/>
    <mergeCell ref="F187:I187"/>
    <mergeCell ref="F188:I188"/>
    <mergeCell ref="F189:I189"/>
    <mergeCell ref="F190:I190"/>
    <mergeCell ref="L186:M186"/>
    <mergeCell ref="L185:M185"/>
    <mergeCell ref="L187:M187"/>
    <mergeCell ref="L188:M188"/>
    <mergeCell ref="L189:M189"/>
    <mergeCell ref="L190:M190"/>
    <mergeCell ref="N176:Q176"/>
    <mergeCell ref="N175:Q175"/>
    <mergeCell ref="F167:I167"/>
    <mergeCell ref="F169:I169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L167:M167"/>
    <mergeCell ref="L169:M169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N174:Q174"/>
    <mergeCell ref="N172:Q172"/>
    <mergeCell ref="N173:Q173"/>
    <mergeCell ref="N171:Q171"/>
    <mergeCell ref="N158:Q158"/>
    <mergeCell ref="N159:Q159"/>
    <mergeCell ref="N160:Q160"/>
    <mergeCell ref="N161:Q161"/>
    <mergeCell ref="N162:Q162"/>
    <mergeCell ref="N163:Q163"/>
    <mergeCell ref="N165:Q165"/>
    <mergeCell ref="N166:Q166"/>
    <mergeCell ref="N167:Q167"/>
    <mergeCell ref="N169:Q169"/>
    <mergeCell ref="N164:Q164"/>
    <mergeCell ref="N168:Q168"/>
    <mergeCell ref="N170:Q170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99:Q99"/>
    <mergeCell ref="N101:Q101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9:P119"/>
    <mergeCell ref="F117:P117"/>
    <mergeCell ref="F118:P118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N130:Q130"/>
    <mergeCell ref="F131:I131"/>
    <mergeCell ref="F132:I132"/>
    <mergeCell ref="L131:M131"/>
    <mergeCell ref="N131:Q131"/>
    <mergeCell ref="L132:M132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F133:I133"/>
    <mergeCell ref="F136:I136"/>
    <mergeCell ref="F135:I135"/>
    <mergeCell ref="F134:I134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7:I147"/>
    <mergeCell ref="F149:I149"/>
    <mergeCell ref="L133:M133"/>
    <mergeCell ref="L138:M138"/>
    <mergeCell ref="L134:M134"/>
    <mergeCell ref="L135:M135"/>
    <mergeCell ref="L136:M136"/>
    <mergeCell ref="L137:M137"/>
    <mergeCell ref="L139:M139"/>
    <mergeCell ref="L140:M140"/>
    <mergeCell ref="L141:M141"/>
    <mergeCell ref="L142:M142"/>
    <mergeCell ref="L143:M143"/>
    <mergeCell ref="L144:M144"/>
    <mergeCell ref="L145:M145"/>
    <mergeCell ref="L147:M147"/>
    <mergeCell ref="L149:M149"/>
    <mergeCell ref="N157:Q157"/>
    <mergeCell ref="N156:Q156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5:I165"/>
    <mergeCell ref="F166:I166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L165:M165"/>
    <mergeCell ref="L166:M166"/>
    <mergeCell ref="N140:Q140"/>
    <mergeCell ref="N143:Q143"/>
    <mergeCell ref="N141:Q141"/>
    <mergeCell ref="N142:Q142"/>
    <mergeCell ref="N144:Q144"/>
    <mergeCell ref="N145:Q145"/>
    <mergeCell ref="N147:Q147"/>
    <mergeCell ref="N149:Q149"/>
    <mergeCell ref="N151:Q151"/>
    <mergeCell ref="N152:Q152"/>
    <mergeCell ref="N153:Q153"/>
    <mergeCell ref="N154:Q154"/>
    <mergeCell ref="N155:Q155"/>
    <mergeCell ref="N146:Q146"/>
    <mergeCell ref="N148:Q148"/>
    <mergeCell ref="N150:Q150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1232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N101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(SUM(BE101:BE108)+SUM(BE128:BE173))</f>
        <v>0</v>
      </c>
      <c r="I34" s="46"/>
      <c r="J34" s="46"/>
      <c r="K34" s="46"/>
      <c r="L34" s="46"/>
      <c r="M34" s="170">
        <f>ROUND((SUM(BE101:BE108)+SUM(BE128:BE173)),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(SUM(BF101:BF108)+SUM(BF128:BF173))</f>
        <v>0</v>
      </c>
      <c r="I35" s="46"/>
      <c r="J35" s="46"/>
      <c r="K35" s="46"/>
      <c r="L35" s="46"/>
      <c r="M35" s="170">
        <f>ROUND((SUM(BF101:BF108)+SUM(BF128:BF173)),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(SUM(BG101:BG108)+SUM(BG128:BG173))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(SUM(BH101:BH108)+SUM(BH128:BH173))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(SUM(BI101:BI108)+SUM(BI128:BI173))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171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01d - Technologie hrazení a napájení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N128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N129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184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N130</f>
        <v>0</v>
      </c>
      <c r="O92" s="132"/>
      <c r="P92" s="132"/>
      <c r="Q92" s="132"/>
      <c r="R92" s="191"/>
      <c r="T92" s="192"/>
      <c r="U92" s="192"/>
    </row>
    <row r="93" s="7" customFormat="1" ht="24.96" customHeight="1">
      <c r="B93" s="184"/>
      <c r="C93" s="185"/>
      <c r="D93" s="186" t="s">
        <v>200</v>
      </c>
      <c r="E93" s="185"/>
      <c r="F93" s="185"/>
      <c r="G93" s="185"/>
      <c r="H93" s="185"/>
      <c r="I93" s="185"/>
      <c r="J93" s="185"/>
      <c r="K93" s="185"/>
      <c r="L93" s="185"/>
      <c r="M93" s="185"/>
      <c r="N93" s="187">
        <f>N133</f>
        <v>0</v>
      </c>
      <c r="O93" s="185"/>
      <c r="P93" s="185"/>
      <c r="Q93" s="185"/>
      <c r="R93" s="188"/>
      <c r="T93" s="189"/>
      <c r="U93" s="189"/>
    </row>
    <row r="94" s="8" customFormat="1" ht="19.92" customHeight="1">
      <c r="B94" s="190"/>
      <c r="C94" s="132"/>
      <c r="D94" s="147" t="s">
        <v>1233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N134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1234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N140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1235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N156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1236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N162</f>
        <v>0</v>
      </c>
      <c r="O97" s="132"/>
      <c r="P97" s="132"/>
      <c r="Q97" s="132"/>
      <c r="R97" s="191"/>
      <c r="T97" s="192"/>
      <c r="U97" s="192"/>
    </row>
    <row r="98" s="8" customFormat="1" ht="19.92" customHeight="1">
      <c r="B98" s="190"/>
      <c r="C98" s="132"/>
      <c r="D98" s="147" t="s">
        <v>1237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N170</f>
        <v>0</v>
      </c>
      <c r="O98" s="132"/>
      <c r="P98" s="132"/>
      <c r="Q98" s="132"/>
      <c r="R98" s="191"/>
      <c r="T98" s="192"/>
      <c r="U98" s="192"/>
    </row>
    <row r="99" s="8" customFormat="1" ht="19.92" customHeight="1">
      <c r="B99" s="190"/>
      <c r="C99" s="132"/>
      <c r="D99" s="147" t="s">
        <v>1238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5">
        <f>N172</f>
        <v>0</v>
      </c>
      <c r="O99" s="132"/>
      <c r="P99" s="132"/>
      <c r="Q99" s="132"/>
      <c r="R99" s="191"/>
      <c r="T99" s="192"/>
      <c r="U99" s="192"/>
    </row>
    <row r="100" s="1" customFormat="1" ht="21.84" customHeight="1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7"/>
      <c r="T100" s="179"/>
      <c r="U100" s="179"/>
    </row>
    <row r="101" s="1" customFormat="1" ht="29.28" customHeight="1">
      <c r="B101" s="45"/>
      <c r="C101" s="182" t="s">
        <v>207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183">
        <f>ROUND(N102+N103+N104+N105+N106+N107,1)</f>
        <v>0</v>
      </c>
      <c r="O101" s="193"/>
      <c r="P101" s="193"/>
      <c r="Q101" s="193"/>
      <c r="R101" s="47"/>
      <c r="T101" s="194"/>
      <c r="U101" s="195" t="s">
        <v>46</v>
      </c>
    </row>
    <row r="102" s="1" customFormat="1" ht="18" customHeight="1">
      <c r="B102" s="45"/>
      <c r="C102" s="46"/>
      <c r="D102" s="153" t="s">
        <v>208</v>
      </c>
      <c r="E102" s="147"/>
      <c r="F102" s="147"/>
      <c r="G102" s="147"/>
      <c r="H102" s="147"/>
      <c r="I102" s="46"/>
      <c r="J102" s="46"/>
      <c r="K102" s="46"/>
      <c r="L102" s="46"/>
      <c r="M102" s="46"/>
      <c r="N102" s="148">
        <f>ROUND(N90*T102,1)</f>
        <v>0</v>
      </c>
      <c r="O102" s="135"/>
      <c r="P102" s="135"/>
      <c r="Q102" s="135"/>
      <c r="R102" s="47"/>
      <c r="S102" s="196"/>
      <c r="T102" s="197"/>
      <c r="U102" s="198" t="s">
        <v>50</v>
      </c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9" t="s">
        <v>209</v>
      </c>
      <c r="AZ102" s="196"/>
      <c r="BA102" s="196"/>
      <c r="BB102" s="196"/>
      <c r="BC102" s="196"/>
      <c r="BD102" s="196"/>
      <c r="BE102" s="200">
        <f>IF(U102="základní",N102,0)</f>
        <v>0</v>
      </c>
      <c r="BF102" s="200">
        <f>IF(U102="snížená",N102,0)</f>
        <v>0</v>
      </c>
      <c r="BG102" s="200">
        <f>IF(U102="zákl. přenesená",N102,0)</f>
        <v>0</v>
      </c>
      <c r="BH102" s="200">
        <f>IF(U102="sníž. přenesená",N102,0)</f>
        <v>0</v>
      </c>
      <c r="BI102" s="200">
        <f>IF(U102="nulová",N102,0)</f>
        <v>0</v>
      </c>
      <c r="BJ102" s="199" t="s">
        <v>102</v>
      </c>
      <c r="BK102" s="196"/>
      <c r="BL102" s="196"/>
      <c r="BM102" s="196"/>
    </row>
    <row r="103" s="1" customFormat="1" ht="18" customHeight="1">
      <c r="B103" s="45"/>
      <c r="C103" s="46"/>
      <c r="D103" s="153" t="s">
        <v>210</v>
      </c>
      <c r="E103" s="147"/>
      <c r="F103" s="147"/>
      <c r="G103" s="147"/>
      <c r="H103" s="147"/>
      <c r="I103" s="46"/>
      <c r="J103" s="46"/>
      <c r="K103" s="46"/>
      <c r="L103" s="46"/>
      <c r="M103" s="46"/>
      <c r="N103" s="148">
        <f>ROUND(N90*T103,1)</f>
        <v>0</v>
      </c>
      <c r="O103" s="135"/>
      <c r="P103" s="135"/>
      <c r="Q103" s="135"/>
      <c r="R103" s="47"/>
      <c r="S103" s="196"/>
      <c r="T103" s="197"/>
      <c r="U103" s="198" t="s">
        <v>50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9" t="s">
        <v>209</v>
      </c>
      <c r="AZ103" s="196"/>
      <c r="BA103" s="196"/>
      <c r="BB103" s="196"/>
      <c r="BC103" s="196"/>
      <c r="BD103" s="196"/>
      <c r="BE103" s="200">
        <f>IF(U103="základní",N103,0)</f>
        <v>0</v>
      </c>
      <c r="BF103" s="200">
        <f>IF(U103="snížená",N103,0)</f>
        <v>0</v>
      </c>
      <c r="BG103" s="200">
        <f>IF(U103="zákl. přenesená",N103,0)</f>
        <v>0</v>
      </c>
      <c r="BH103" s="200">
        <f>IF(U103="sníž. přenesená",N103,0)</f>
        <v>0</v>
      </c>
      <c r="BI103" s="200">
        <f>IF(U103="nulová",N103,0)</f>
        <v>0</v>
      </c>
      <c r="BJ103" s="199" t="s">
        <v>102</v>
      </c>
      <c r="BK103" s="196"/>
      <c r="BL103" s="196"/>
      <c r="BM103" s="196"/>
    </row>
    <row r="104" s="1" customFormat="1" ht="18" customHeight="1">
      <c r="B104" s="45"/>
      <c r="C104" s="46"/>
      <c r="D104" s="153" t="s">
        <v>211</v>
      </c>
      <c r="E104" s="147"/>
      <c r="F104" s="147"/>
      <c r="G104" s="147"/>
      <c r="H104" s="147"/>
      <c r="I104" s="46"/>
      <c r="J104" s="46"/>
      <c r="K104" s="46"/>
      <c r="L104" s="46"/>
      <c r="M104" s="46"/>
      <c r="N104" s="148">
        <f>ROUND(N90*T104,1)</f>
        <v>0</v>
      </c>
      <c r="O104" s="135"/>
      <c r="P104" s="135"/>
      <c r="Q104" s="135"/>
      <c r="R104" s="47"/>
      <c r="S104" s="196"/>
      <c r="T104" s="197"/>
      <c r="U104" s="198" t="s">
        <v>50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9" t="s">
        <v>209</v>
      </c>
      <c r="AZ104" s="196"/>
      <c r="BA104" s="196"/>
      <c r="BB104" s="196"/>
      <c r="BC104" s="196"/>
      <c r="BD104" s="196"/>
      <c r="BE104" s="200">
        <f>IF(U104="základní",N104,0)</f>
        <v>0</v>
      </c>
      <c r="BF104" s="200">
        <f>IF(U104="snížená",N104,0)</f>
        <v>0</v>
      </c>
      <c r="BG104" s="200">
        <f>IF(U104="zákl. přenesená",N104,0)</f>
        <v>0</v>
      </c>
      <c r="BH104" s="200">
        <f>IF(U104="sníž. přenesená",N104,0)</f>
        <v>0</v>
      </c>
      <c r="BI104" s="200">
        <f>IF(U104="nulová",N104,0)</f>
        <v>0</v>
      </c>
      <c r="BJ104" s="199" t="s">
        <v>102</v>
      </c>
      <c r="BK104" s="196"/>
      <c r="BL104" s="196"/>
      <c r="BM104" s="196"/>
    </row>
    <row r="105" s="1" customFormat="1" ht="18" customHeight="1">
      <c r="B105" s="45"/>
      <c r="C105" s="46"/>
      <c r="D105" s="153" t="s">
        <v>212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ROUND(N90*T105,1)</f>
        <v>0</v>
      </c>
      <c r="O105" s="135"/>
      <c r="P105" s="135"/>
      <c r="Q105" s="135"/>
      <c r="R105" s="47"/>
      <c r="S105" s="196"/>
      <c r="T105" s="197"/>
      <c r="U105" s="198" t="s">
        <v>50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209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102</v>
      </c>
      <c r="BK105" s="196"/>
      <c r="BL105" s="196"/>
      <c r="BM105" s="196"/>
    </row>
    <row r="106" s="1" customFormat="1" ht="18" customHeight="1">
      <c r="B106" s="45"/>
      <c r="C106" s="46"/>
      <c r="D106" s="153" t="s">
        <v>213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ROUND(N90*T106,1)</f>
        <v>0</v>
      </c>
      <c r="O106" s="135"/>
      <c r="P106" s="135"/>
      <c r="Q106" s="135"/>
      <c r="R106" s="47"/>
      <c r="S106" s="196"/>
      <c r="T106" s="197"/>
      <c r="U106" s="198" t="s">
        <v>50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209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102</v>
      </c>
      <c r="BK106" s="196"/>
      <c r="BL106" s="196"/>
      <c r="BM106" s="196"/>
    </row>
    <row r="107" s="1" customFormat="1" ht="18" customHeight="1">
      <c r="B107" s="45"/>
      <c r="C107" s="46"/>
      <c r="D107" s="147" t="s">
        <v>214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148">
        <f>ROUND(N90*T107,1)</f>
        <v>0</v>
      </c>
      <c r="O107" s="135"/>
      <c r="P107" s="135"/>
      <c r="Q107" s="135"/>
      <c r="R107" s="47"/>
      <c r="S107" s="196"/>
      <c r="T107" s="201"/>
      <c r="U107" s="202" t="s">
        <v>50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215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102</v>
      </c>
      <c r="BK107" s="196"/>
      <c r="BL107" s="196"/>
      <c r="BM107" s="196"/>
    </row>
    <row r="108" s="1" customForma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  <c r="T108" s="179"/>
      <c r="U108" s="179"/>
    </row>
    <row r="109" s="1" customFormat="1" ht="29.28" customHeight="1">
      <c r="B109" s="45"/>
      <c r="C109" s="158" t="s">
        <v>160</v>
      </c>
      <c r="D109" s="159"/>
      <c r="E109" s="159"/>
      <c r="F109" s="159"/>
      <c r="G109" s="159"/>
      <c r="H109" s="159"/>
      <c r="I109" s="159"/>
      <c r="J109" s="159"/>
      <c r="K109" s="159"/>
      <c r="L109" s="160">
        <f>ROUND(SUM(N90+N101),1)</f>
        <v>0</v>
      </c>
      <c r="M109" s="160"/>
      <c r="N109" s="160"/>
      <c r="O109" s="160"/>
      <c r="P109" s="160"/>
      <c r="Q109" s="160"/>
      <c r="R109" s="47"/>
      <c r="T109" s="179"/>
      <c r="U109" s="179"/>
    </row>
    <row r="110" s="1" customFormat="1" ht="6.96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T110" s="179"/>
      <c r="U110" s="179"/>
    </row>
    <row r="114" s="1" customFormat="1" ht="6.96" customHeight="1">
      <c r="B114" s="77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9"/>
    </row>
    <row r="115" s="1" customFormat="1" ht="36.96" customHeight="1">
      <c r="B115" s="45"/>
      <c r="C115" s="26" t="s">
        <v>216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 ht="30" customHeight="1">
      <c r="B117" s="45"/>
      <c r="C117" s="37" t="s">
        <v>19</v>
      </c>
      <c r="D117" s="46"/>
      <c r="E117" s="46"/>
      <c r="F117" s="163" t="str">
        <f>F6</f>
        <v>Stavební úpravy porodny krav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6"/>
      <c r="R117" s="47"/>
    </row>
    <row r="118" ht="30" customHeight="1">
      <c r="B118" s="25"/>
      <c r="C118" s="37" t="s">
        <v>168</v>
      </c>
      <c r="D118" s="30"/>
      <c r="E118" s="30"/>
      <c r="F118" s="163" t="s">
        <v>169</v>
      </c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8"/>
    </row>
    <row r="119" ht="30" customHeight="1">
      <c r="B119" s="25"/>
      <c r="C119" s="37" t="s">
        <v>170</v>
      </c>
      <c r="D119" s="30"/>
      <c r="E119" s="30"/>
      <c r="F119" s="163" t="s">
        <v>171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8"/>
    </row>
    <row r="120" s="1" customFormat="1" ht="36.96" customHeight="1">
      <c r="B120" s="45"/>
      <c r="C120" s="84" t="s">
        <v>172</v>
      </c>
      <c r="D120" s="46"/>
      <c r="E120" s="46"/>
      <c r="F120" s="86" t="str">
        <f>F9</f>
        <v>01d - Technologie hrazení a napájení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1" customFormat="1" ht="6.96" customHeight="1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7"/>
    </row>
    <row r="122" s="1" customFormat="1" ht="18" customHeight="1">
      <c r="B122" s="45"/>
      <c r="C122" s="37" t="s">
        <v>24</v>
      </c>
      <c r="D122" s="46"/>
      <c r="E122" s="46"/>
      <c r="F122" s="32" t="str">
        <f>F11</f>
        <v>Košetice</v>
      </c>
      <c r="G122" s="46"/>
      <c r="H122" s="46"/>
      <c r="I122" s="46"/>
      <c r="J122" s="46"/>
      <c r="K122" s="37" t="s">
        <v>26</v>
      </c>
      <c r="L122" s="46"/>
      <c r="M122" s="89" t="str">
        <f>IF(O11="","",O11)</f>
        <v>8. 2. 2019</v>
      </c>
      <c r="N122" s="89"/>
      <c r="O122" s="89"/>
      <c r="P122" s="89"/>
      <c r="Q122" s="46"/>
      <c r="R122" s="47"/>
    </row>
    <row r="123" s="1" customFormat="1" ht="6.96" customHeight="1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>
      <c r="B124" s="45"/>
      <c r="C124" s="37" t="s">
        <v>28</v>
      </c>
      <c r="D124" s="46"/>
      <c r="E124" s="46"/>
      <c r="F124" s="32" t="str">
        <f>E14</f>
        <v>Agropodnik Košetice,a.s.</v>
      </c>
      <c r="G124" s="46"/>
      <c r="H124" s="46"/>
      <c r="I124" s="46"/>
      <c r="J124" s="46"/>
      <c r="K124" s="37" t="s">
        <v>36</v>
      </c>
      <c r="L124" s="46"/>
      <c r="M124" s="32" t="str">
        <f>E20</f>
        <v>Farmtec a.s.</v>
      </c>
      <c r="N124" s="32"/>
      <c r="O124" s="32"/>
      <c r="P124" s="32"/>
      <c r="Q124" s="32"/>
      <c r="R124" s="47"/>
    </row>
    <row r="125" s="1" customFormat="1" ht="14.4" customHeight="1">
      <c r="B125" s="45"/>
      <c r="C125" s="37" t="s">
        <v>34</v>
      </c>
      <c r="D125" s="46"/>
      <c r="E125" s="46"/>
      <c r="F125" s="32" t="str">
        <f>IF(E17="","",E17)</f>
        <v>Vyplň údaj</v>
      </c>
      <c r="G125" s="46"/>
      <c r="H125" s="46"/>
      <c r="I125" s="46"/>
      <c r="J125" s="46"/>
      <c r="K125" s="37" t="s">
        <v>40</v>
      </c>
      <c r="L125" s="46"/>
      <c r="M125" s="32" t="str">
        <f>E23</f>
        <v xml:space="preserve"> </v>
      </c>
      <c r="N125" s="32"/>
      <c r="O125" s="32"/>
      <c r="P125" s="32"/>
      <c r="Q125" s="32"/>
      <c r="R125" s="47"/>
    </row>
    <row r="126" s="1" customFormat="1" ht="10.32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9" customFormat="1" ht="29.28" customHeight="1">
      <c r="B127" s="203"/>
      <c r="C127" s="204" t="s">
        <v>217</v>
      </c>
      <c r="D127" s="205" t="s">
        <v>218</v>
      </c>
      <c r="E127" s="205" t="s">
        <v>64</v>
      </c>
      <c r="F127" s="205" t="s">
        <v>219</v>
      </c>
      <c r="G127" s="205"/>
      <c r="H127" s="205"/>
      <c r="I127" s="205"/>
      <c r="J127" s="205" t="s">
        <v>220</v>
      </c>
      <c r="K127" s="205" t="s">
        <v>221</v>
      </c>
      <c r="L127" s="205" t="s">
        <v>222</v>
      </c>
      <c r="M127" s="205"/>
      <c r="N127" s="205" t="s">
        <v>177</v>
      </c>
      <c r="O127" s="205"/>
      <c r="P127" s="205"/>
      <c r="Q127" s="206"/>
      <c r="R127" s="207"/>
      <c r="T127" s="105" t="s">
        <v>223</v>
      </c>
      <c r="U127" s="106" t="s">
        <v>46</v>
      </c>
      <c r="V127" s="106" t="s">
        <v>224</v>
      </c>
      <c r="W127" s="106" t="s">
        <v>225</v>
      </c>
      <c r="X127" s="106" t="s">
        <v>226</v>
      </c>
      <c r="Y127" s="106" t="s">
        <v>227</v>
      </c>
      <c r="Z127" s="106" t="s">
        <v>228</v>
      </c>
      <c r="AA127" s="107" t="s">
        <v>229</v>
      </c>
    </row>
    <row r="128" s="1" customFormat="1" ht="29.28" customHeight="1">
      <c r="B128" s="45"/>
      <c r="C128" s="109" t="s">
        <v>174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208">
        <f>BK128</f>
        <v>0</v>
      </c>
      <c r="O128" s="209"/>
      <c r="P128" s="209"/>
      <c r="Q128" s="209"/>
      <c r="R128" s="47"/>
      <c r="T128" s="108"/>
      <c r="U128" s="66"/>
      <c r="V128" s="66"/>
      <c r="W128" s="210">
        <f>W129+W133+W174</f>
        <v>0</v>
      </c>
      <c r="X128" s="66"/>
      <c r="Y128" s="210">
        <f>Y129+Y133+Y174</f>
        <v>0</v>
      </c>
      <c r="Z128" s="66"/>
      <c r="AA128" s="211">
        <f>AA129+AA133+AA174</f>
        <v>0</v>
      </c>
      <c r="AT128" s="21" t="s">
        <v>81</v>
      </c>
      <c r="AU128" s="21" t="s">
        <v>179</v>
      </c>
      <c r="BK128" s="212">
        <f>BK129+BK133+BK174</f>
        <v>0</v>
      </c>
    </row>
    <row r="129" s="10" customFormat="1" ht="37.44001" customHeight="1">
      <c r="B129" s="213"/>
      <c r="C129" s="214"/>
      <c r="D129" s="215" t="s">
        <v>180</v>
      </c>
      <c r="E129" s="215"/>
      <c r="F129" s="215"/>
      <c r="G129" s="215"/>
      <c r="H129" s="215"/>
      <c r="I129" s="215"/>
      <c r="J129" s="215"/>
      <c r="K129" s="215"/>
      <c r="L129" s="215"/>
      <c r="M129" s="215"/>
      <c r="N129" s="216">
        <f>BK129</f>
        <v>0</v>
      </c>
      <c r="O129" s="187"/>
      <c r="P129" s="187"/>
      <c r="Q129" s="187"/>
      <c r="R129" s="217"/>
      <c r="T129" s="218"/>
      <c r="U129" s="214"/>
      <c r="V129" s="214"/>
      <c r="W129" s="219">
        <f>W130</f>
        <v>0</v>
      </c>
      <c r="X129" s="214"/>
      <c r="Y129" s="219">
        <f>Y130</f>
        <v>0</v>
      </c>
      <c r="Z129" s="214"/>
      <c r="AA129" s="220">
        <f>AA130</f>
        <v>0</v>
      </c>
      <c r="AR129" s="221" t="s">
        <v>89</v>
      </c>
      <c r="AT129" s="222" t="s">
        <v>81</v>
      </c>
      <c r="AU129" s="222" t="s">
        <v>82</v>
      </c>
      <c r="AY129" s="221" t="s">
        <v>230</v>
      </c>
      <c r="BK129" s="223">
        <f>BK130</f>
        <v>0</v>
      </c>
    </row>
    <row r="130" s="10" customFormat="1" ht="19.92" customHeight="1">
      <c r="B130" s="213"/>
      <c r="C130" s="214"/>
      <c r="D130" s="224" t="s">
        <v>184</v>
      </c>
      <c r="E130" s="224"/>
      <c r="F130" s="224"/>
      <c r="G130" s="224"/>
      <c r="H130" s="224"/>
      <c r="I130" s="224"/>
      <c r="J130" s="224"/>
      <c r="K130" s="224"/>
      <c r="L130" s="224"/>
      <c r="M130" s="224"/>
      <c r="N130" s="225">
        <f>BK130</f>
        <v>0</v>
      </c>
      <c r="O130" s="226"/>
      <c r="P130" s="226"/>
      <c r="Q130" s="226"/>
      <c r="R130" s="217"/>
      <c r="T130" s="218"/>
      <c r="U130" s="214"/>
      <c r="V130" s="214"/>
      <c r="W130" s="219">
        <f>SUM(W131:W132)</f>
        <v>0</v>
      </c>
      <c r="X130" s="214"/>
      <c r="Y130" s="219">
        <f>SUM(Y131:Y132)</f>
        <v>0</v>
      </c>
      <c r="Z130" s="214"/>
      <c r="AA130" s="220">
        <f>SUM(AA131:AA132)</f>
        <v>0</v>
      </c>
      <c r="AR130" s="221" t="s">
        <v>89</v>
      </c>
      <c r="AT130" s="222" t="s">
        <v>81</v>
      </c>
      <c r="AU130" s="222" t="s">
        <v>89</v>
      </c>
      <c r="AY130" s="221" t="s">
        <v>230</v>
      </c>
      <c r="BK130" s="223">
        <f>SUM(BK131:BK132)</f>
        <v>0</v>
      </c>
    </row>
    <row r="131" s="1" customFormat="1" ht="25.5" customHeight="1">
      <c r="B131" s="45"/>
      <c r="C131" s="227" t="s">
        <v>89</v>
      </c>
      <c r="D131" s="227" t="s">
        <v>231</v>
      </c>
      <c r="E131" s="228" t="s">
        <v>1239</v>
      </c>
      <c r="F131" s="229" t="s">
        <v>1240</v>
      </c>
      <c r="G131" s="229"/>
      <c r="H131" s="229"/>
      <c r="I131" s="229"/>
      <c r="J131" s="230" t="s">
        <v>481</v>
      </c>
      <c r="K131" s="231">
        <v>57</v>
      </c>
      <c r="L131" s="232">
        <v>0</v>
      </c>
      <c r="M131" s="233"/>
      <c r="N131" s="234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</v>
      </c>
      <c r="Y131" s="236">
        <f>X131*K131</f>
        <v>0</v>
      </c>
      <c r="Z131" s="236">
        <v>0</v>
      </c>
      <c r="AA131" s="237">
        <f>Z131*K131</f>
        <v>0</v>
      </c>
      <c r="AR131" s="21" t="s">
        <v>102</v>
      </c>
      <c r="AT131" s="21" t="s">
        <v>231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102</v>
      </c>
      <c r="BM131" s="21" t="s">
        <v>1241</v>
      </c>
    </row>
    <row r="132" s="1" customFormat="1" ht="25.5" customHeight="1">
      <c r="B132" s="45"/>
      <c r="C132" s="227" t="s">
        <v>93</v>
      </c>
      <c r="D132" s="227" t="s">
        <v>231</v>
      </c>
      <c r="E132" s="228" t="s">
        <v>1242</v>
      </c>
      <c r="F132" s="229" t="s">
        <v>1243</v>
      </c>
      <c r="G132" s="229"/>
      <c r="H132" s="229"/>
      <c r="I132" s="229"/>
      <c r="J132" s="230" t="s">
        <v>481</v>
      </c>
      <c r="K132" s="231">
        <v>90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102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102</v>
      </c>
      <c r="BM132" s="21" t="s">
        <v>1244</v>
      </c>
    </row>
    <row r="133" s="10" customFormat="1" ht="37.44001" customHeight="1">
      <c r="B133" s="213"/>
      <c r="C133" s="214"/>
      <c r="D133" s="215" t="s">
        <v>200</v>
      </c>
      <c r="E133" s="215"/>
      <c r="F133" s="215"/>
      <c r="G133" s="215"/>
      <c r="H133" s="215"/>
      <c r="I133" s="215"/>
      <c r="J133" s="215"/>
      <c r="K133" s="215"/>
      <c r="L133" s="215"/>
      <c r="M133" s="215"/>
      <c r="N133" s="248">
        <f>BK133</f>
        <v>0</v>
      </c>
      <c r="O133" s="249"/>
      <c r="P133" s="249"/>
      <c r="Q133" s="249"/>
      <c r="R133" s="217"/>
      <c r="T133" s="218"/>
      <c r="U133" s="214"/>
      <c r="V133" s="214"/>
      <c r="W133" s="219">
        <f>W134+W140+W156+W162+W170+W172</f>
        <v>0</v>
      </c>
      <c r="X133" s="214"/>
      <c r="Y133" s="219">
        <f>Y134+Y140+Y156+Y162+Y170+Y172</f>
        <v>0</v>
      </c>
      <c r="Z133" s="214"/>
      <c r="AA133" s="220">
        <f>AA134+AA140+AA156+AA162+AA170+AA172</f>
        <v>0</v>
      </c>
      <c r="AR133" s="221" t="s">
        <v>97</v>
      </c>
      <c r="AT133" s="222" t="s">
        <v>81</v>
      </c>
      <c r="AU133" s="222" t="s">
        <v>82</v>
      </c>
      <c r="AY133" s="221" t="s">
        <v>230</v>
      </c>
      <c r="BK133" s="223">
        <f>BK134+BK140+BK156+BK162+BK170+BK172</f>
        <v>0</v>
      </c>
    </row>
    <row r="134" s="10" customFormat="1" ht="19.92" customHeight="1">
      <c r="B134" s="213"/>
      <c r="C134" s="214"/>
      <c r="D134" s="224" t="s">
        <v>1233</v>
      </c>
      <c r="E134" s="224"/>
      <c r="F134" s="224"/>
      <c r="G134" s="224"/>
      <c r="H134" s="224"/>
      <c r="I134" s="224"/>
      <c r="J134" s="224"/>
      <c r="K134" s="224"/>
      <c r="L134" s="224"/>
      <c r="M134" s="224"/>
      <c r="N134" s="225">
        <f>BK134</f>
        <v>0</v>
      </c>
      <c r="O134" s="226"/>
      <c r="P134" s="226"/>
      <c r="Q134" s="226"/>
      <c r="R134" s="217"/>
      <c r="T134" s="218"/>
      <c r="U134" s="214"/>
      <c r="V134" s="214"/>
      <c r="W134" s="219">
        <f>SUM(W135:W139)</f>
        <v>0</v>
      </c>
      <c r="X134" s="214"/>
      <c r="Y134" s="219">
        <f>SUM(Y135:Y139)</f>
        <v>0</v>
      </c>
      <c r="Z134" s="214"/>
      <c r="AA134" s="220">
        <f>SUM(AA135:AA139)</f>
        <v>0</v>
      </c>
      <c r="AR134" s="221" t="s">
        <v>89</v>
      </c>
      <c r="AT134" s="222" t="s">
        <v>81</v>
      </c>
      <c r="AU134" s="222" t="s">
        <v>89</v>
      </c>
      <c r="AY134" s="221" t="s">
        <v>230</v>
      </c>
      <c r="BK134" s="223">
        <f>SUM(BK135:BK139)</f>
        <v>0</v>
      </c>
    </row>
    <row r="135" s="1" customFormat="1" ht="63.75" customHeight="1">
      <c r="B135" s="45"/>
      <c r="C135" s="240" t="s">
        <v>97</v>
      </c>
      <c r="D135" s="240" t="s">
        <v>337</v>
      </c>
      <c r="E135" s="241" t="s">
        <v>1245</v>
      </c>
      <c r="F135" s="242" t="s">
        <v>1246</v>
      </c>
      <c r="G135" s="242"/>
      <c r="H135" s="242"/>
      <c r="I135" s="242"/>
      <c r="J135" s="243" t="s">
        <v>481</v>
      </c>
      <c r="K135" s="244">
        <v>60</v>
      </c>
      <c r="L135" s="245">
        <v>0</v>
      </c>
      <c r="M135" s="246"/>
      <c r="N135" s="247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258</v>
      </c>
      <c r="AT135" s="21" t="s">
        <v>337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102</v>
      </c>
      <c r="BM135" s="21" t="s">
        <v>93</v>
      </c>
    </row>
    <row r="136" s="1" customFormat="1" ht="63.75" customHeight="1">
      <c r="B136" s="45"/>
      <c r="C136" s="240" t="s">
        <v>102</v>
      </c>
      <c r="D136" s="240" t="s">
        <v>337</v>
      </c>
      <c r="E136" s="241" t="s">
        <v>1247</v>
      </c>
      <c r="F136" s="242" t="s">
        <v>1248</v>
      </c>
      <c r="G136" s="242"/>
      <c r="H136" s="242"/>
      <c r="I136" s="242"/>
      <c r="J136" s="243" t="s">
        <v>481</v>
      </c>
      <c r="K136" s="244">
        <v>58</v>
      </c>
      <c r="L136" s="245">
        <v>0</v>
      </c>
      <c r="M136" s="246"/>
      <c r="N136" s="247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</v>
      </c>
      <c r="Y136" s="236">
        <f>X136*K136</f>
        <v>0</v>
      </c>
      <c r="Z136" s="236">
        <v>0</v>
      </c>
      <c r="AA136" s="237">
        <f>Z136*K136</f>
        <v>0</v>
      </c>
      <c r="AR136" s="21" t="s">
        <v>258</v>
      </c>
      <c r="AT136" s="21" t="s">
        <v>337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102</v>
      </c>
      <c r="BM136" s="21" t="s">
        <v>102</v>
      </c>
    </row>
    <row r="137" s="1" customFormat="1" ht="76.5" customHeight="1">
      <c r="B137" s="45"/>
      <c r="C137" s="240" t="s">
        <v>109</v>
      </c>
      <c r="D137" s="240" t="s">
        <v>337</v>
      </c>
      <c r="E137" s="241" t="s">
        <v>1249</v>
      </c>
      <c r="F137" s="242" t="s">
        <v>1250</v>
      </c>
      <c r="G137" s="242"/>
      <c r="H137" s="242"/>
      <c r="I137" s="242"/>
      <c r="J137" s="243" t="s">
        <v>481</v>
      </c>
      <c r="K137" s="244">
        <v>28</v>
      </c>
      <c r="L137" s="245">
        <v>0</v>
      </c>
      <c r="M137" s="246"/>
      <c r="N137" s="247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258</v>
      </c>
      <c r="AT137" s="21" t="s">
        <v>337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102</v>
      </c>
      <c r="BM137" s="21" t="s">
        <v>250</v>
      </c>
    </row>
    <row r="138" s="1" customFormat="1" ht="76.5" customHeight="1">
      <c r="B138" s="45"/>
      <c r="C138" s="240" t="s">
        <v>250</v>
      </c>
      <c r="D138" s="240" t="s">
        <v>337</v>
      </c>
      <c r="E138" s="241" t="s">
        <v>1251</v>
      </c>
      <c r="F138" s="242" t="s">
        <v>1252</v>
      </c>
      <c r="G138" s="242"/>
      <c r="H138" s="242"/>
      <c r="I138" s="242"/>
      <c r="J138" s="243" t="s">
        <v>481</v>
      </c>
      <c r="K138" s="244">
        <v>1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</v>
      </c>
      <c r="Y138" s="236">
        <f>X138*K138</f>
        <v>0</v>
      </c>
      <c r="Z138" s="236">
        <v>0</v>
      </c>
      <c r="AA138" s="237">
        <f>Z138*K138</f>
        <v>0</v>
      </c>
      <c r="AR138" s="21" t="s">
        <v>258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102</v>
      </c>
      <c r="BM138" s="21" t="s">
        <v>258</v>
      </c>
    </row>
    <row r="139" s="1" customFormat="1" ht="76.5" customHeight="1">
      <c r="B139" s="45"/>
      <c r="C139" s="240" t="s">
        <v>254</v>
      </c>
      <c r="D139" s="240" t="s">
        <v>337</v>
      </c>
      <c r="E139" s="241" t="s">
        <v>1253</v>
      </c>
      <c r="F139" s="242" t="s">
        <v>1254</v>
      </c>
      <c r="G139" s="242"/>
      <c r="H139" s="242"/>
      <c r="I139" s="242"/>
      <c r="J139" s="243" t="s">
        <v>481</v>
      </c>
      <c r="K139" s="244">
        <v>1</v>
      </c>
      <c r="L139" s="245">
        <v>0</v>
      </c>
      <c r="M139" s="246"/>
      <c r="N139" s="247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258</v>
      </c>
      <c r="AT139" s="21" t="s">
        <v>337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102</v>
      </c>
      <c r="BM139" s="21" t="s">
        <v>266</v>
      </c>
    </row>
    <row r="140" s="10" customFormat="1" ht="29.88" customHeight="1">
      <c r="B140" s="213"/>
      <c r="C140" s="214"/>
      <c r="D140" s="224" t="s">
        <v>1234</v>
      </c>
      <c r="E140" s="224"/>
      <c r="F140" s="224"/>
      <c r="G140" s="224"/>
      <c r="H140" s="224"/>
      <c r="I140" s="224"/>
      <c r="J140" s="224"/>
      <c r="K140" s="224"/>
      <c r="L140" s="224"/>
      <c r="M140" s="224"/>
      <c r="N140" s="238">
        <f>BK140</f>
        <v>0</v>
      </c>
      <c r="O140" s="239"/>
      <c r="P140" s="239"/>
      <c r="Q140" s="239"/>
      <c r="R140" s="217"/>
      <c r="T140" s="218"/>
      <c r="U140" s="214"/>
      <c r="V140" s="214"/>
      <c r="W140" s="219">
        <f>SUM(W141:W155)</f>
        <v>0</v>
      </c>
      <c r="X140" s="214"/>
      <c r="Y140" s="219">
        <f>SUM(Y141:Y155)</f>
        <v>0</v>
      </c>
      <c r="Z140" s="214"/>
      <c r="AA140" s="220">
        <f>SUM(AA141:AA155)</f>
        <v>0</v>
      </c>
      <c r="AR140" s="221" t="s">
        <v>89</v>
      </c>
      <c r="AT140" s="222" t="s">
        <v>81</v>
      </c>
      <c r="AU140" s="222" t="s">
        <v>89</v>
      </c>
      <c r="AY140" s="221" t="s">
        <v>230</v>
      </c>
      <c r="BK140" s="223">
        <f>SUM(BK141:BK155)</f>
        <v>0</v>
      </c>
    </row>
    <row r="141" s="1" customFormat="1" ht="51" customHeight="1">
      <c r="B141" s="45"/>
      <c r="C141" s="240" t="s">
        <v>258</v>
      </c>
      <c r="D141" s="240" t="s">
        <v>337</v>
      </c>
      <c r="E141" s="241" t="s">
        <v>1255</v>
      </c>
      <c r="F141" s="242" t="s">
        <v>1256</v>
      </c>
      <c r="G141" s="242"/>
      <c r="H141" s="242"/>
      <c r="I141" s="242"/>
      <c r="J141" s="243" t="s">
        <v>1257</v>
      </c>
      <c r="K141" s="244">
        <v>2</v>
      </c>
      <c r="L141" s="245">
        <v>0</v>
      </c>
      <c r="M141" s="246"/>
      <c r="N141" s="247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258</v>
      </c>
      <c r="AT141" s="21" t="s">
        <v>337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102</v>
      </c>
      <c r="BM141" s="21" t="s">
        <v>274</v>
      </c>
    </row>
    <row r="142" s="1" customFormat="1" ht="51" customHeight="1">
      <c r="B142" s="45"/>
      <c r="C142" s="240" t="s">
        <v>262</v>
      </c>
      <c r="D142" s="240" t="s">
        <v>337</v>
      </c>
      <c r="E142" s="241" t="s">
        <v>1258</v>
      </c>
      <c r="F142" s="242" t="s">
        <v>1259</v>
      </c>
      <c r="G142" s="242"/>
      <c r="H142" s="242"/>
      <c r="I142" s="242"/>
      <c r="J142" s="243" t="s">
        <v>1257</v>
      </c>
      <c r="K142" s="244">
        <v>2</v>
      </c>
      <c r="L142" s="245">
        <v>0</v>
      </c>
      <c r="M142" s="246"/>
      <c r="N142" s="247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258</v>
      </c>
      <c r="AT142" s="21" t="s">
        <v>337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102</v>
      </c>
      <c r="BM142" s="21" t="s">
        <v>282</v>
      </c>
    </row>
    <row r="143" s="1" customFormat="1" ht="51" customHeight="1">
      <c r="B143" s="45"/>
      <c r="C143" s="240" t="s">
        <v>266</v>
      </c>
      <c r="D143" s="240" t="s">
        <v>337</v>
      </c>
      <c r="E143" s="241" t="s">
        <v>1260</v>
      </c>
      <c r="F143" s="242" t="s">
        <v>1261</v>
      </c>
      <c r="G143" s="242"/>
      <c r="H143" s="242"/>
      <c r="I143" s="242"/>
      <c r="J143" s="243" t="s">
        <v>1257</v>
      </c>
      <c r="K143" s="244">
        <v>52</v>
      </c>
      <c r="L143" s="245">
        <v>0</v>
      </c>
      <c r="M143" s="246"/>
      <c r="N143" s="247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258</v>
      </c>
      <c r="AT143" s="21" t="s">
        <v>337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102</v>
      </c>
      <c r="BM143" s="21" t="s">
        <v>290</v>
      </c>
    </row>
    <row r="144" s="1" customFormat="1" ht="51" customHeight="1">
      <c r="B144" s="45"/>
      <c r="C144" s="240" t="s">
        <v>270</v>
      </c>
      <c r="D144" s="240" t="s">
        <v>337</v>
      </c>
      <c r="E144" s="241" t="s">
        <v>1262</v>
      </c>
      <c r="F144" s="242" t="s">
        <v>1263</v>
      </c>
      <c r="G144" s="242"/>
      <c r="H144" s="242"/>
      <c r="I144" s="242"/>
      <c r="J144" s="243" t="s">
        <v>1257</v>
      </c>
      <c r="K144" s="244">
        <v>1</v>
      </c>
      <c r="L144" s="245">
        <v>0</v>
      </c>
      <c r="M144" s="246"/>
      <c r="N144" s="247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258</v>
      </c>
      <c r="AT144" s="21" t="s">
        <v>337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102</v>
      </c>
      <c r="BM144" s="21" t="s">
        <v>298</v>
      </c>
    </row>
    <row r="145" s="1" customFormat="1" ht="51" customHeight="1">
      <c r="B145" s="45"/>
      <c r="C145" s="240" t="s">
        <v>274</v>
      </c>
      <c r="D145" s="240" t="s">
        <v>337</v>
      </c>
      <c r="E145" s="241" t="s">
        <v>1264</v>
      </c>
      <c r="F145" s="242" t="s">
        <v>1265</v>
      </c>
      <c r="G145" s="242"/>
      <c r="H145" s="242"/>
      <c r="I145" s="242"/>
      <c r="J145" s="243" t="s">
        <v>1257</v>
      </c>
      <c r="K145" s="244">
        <v>18</v>
      </c>
      <c r="L145" s="245">
        <v>0</v>
      </c>
      <c r="M145" s="246"/>
      <c r="N145" s="247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258</v>
      </c>
      <c r="AT145" s="21" t="s">
        <v>337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102</v>
      </c>
      <c r="BM145" s="21" t="s">
        <v>307</v>
      </c>
    </row>
    <row r="146" s="1" customFormat="1" ht="38.25" customHeight="1">
      <c r="B146" s="45"/>
      <c r="C146" s="240" t="s">
        <v>278</v>
      </c>
      <c r="D146" s="240" t="s">
        <v>337</v>
      </c>
      <c r="E146" s="241" t="s">
        <v>1266</v>
      </c>
      <c r="F146" s="242" t="s">
        <v>1267</v>
      </c>
      <c r="G146" s="242"/>
      <c r="H146" s="242"/>
      <c r="I146" s="242"/>
      <c r="J146" s="243" t="s">
        <v>1257</v>
      </c>
      <c r="K146" s="244">
        <v>1</v>
      </c>
      <c r="L146" s="245">
        <v>0</v>
      </c>
      <c r="M146" s="246"/>
      <c r="N146" s="247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258</v>
      </c>
      <c r="AT146" s="21" t="s">
        <v>337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102</v>
      </c>
      <c r="BM146" s="21" t="s">
        <v>314</v>
      </c>
    </row>
    <row r="147" s="1" customFormat="1" ht="38.25" customHeight="1">
      <c r="B147" s="45"/>
      <c r="C147" s="240" t="s">
        <v>282</v>
      </c>
      <c r="D147" s="240" t="s">
        <v>337</v>
      </c>
      <c r="E147" s="241" t="s">
        <v>1268</v>
      </c>
      <c r="F147" s="242" t="s">
        <v>1269</v>
      </c>
      <c r="G147" s="242"/>
      <c r="H147" s="242"/>
      <c r="I147" s="242"/>
      <c r="J147" s="243" t="s">
        <v>1257</v>
      </c>
      <c r="K147" s="244">
        <v>2</v>
      </c>
      <c r="L147" s="245">
        <v>0</v>
      </c>
      <c r="M147" s="246"/>
      <c r="N147" s="247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258</v>
      </c>
      <c r="AT147" s="21" t="s">
        <v>337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102</v>
      </c>
      <c r="BM147" s="21" t="s">
        <v>322</v>
      </c>
    </row>
    <row r="148" s="1" customFormat="1" ht="51" customHeight="1">
      <c r="B148" s="45"/>
      <c r="C148" s="240" t="s">
        <v>11</v>
      </c>
      <c r="D148" s="240" t="s">
        <v>337</v>
      </c>
      <c r="E148" s="241" t="s">
        <v>1270</v>
      </c>
      <c r="F148" s="242" t="s">
        <v>1271</v>
      </c>
      <c r="G148" s="242"/>
      <c r="H148" s="242"/>
      <c r="I148" s="242"/>
      <c r="J148" s="243" t="s">
        <v>1257</v>
      </c>
      <c r="K148" s="244">
        <v>1</v>
      </c>
      <c r="L148" s="245">
        <v>0</v>
      </c>
      <c r="M148" s="246"/>
      <c r="N148" s="247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258</v>
      </c>
      <c r="AT148" s="21" t="s">
        <v>337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102</v>
      </c>
      <c r="BM148" s="21" t="s">
        <v>332</v>
      </c>
    </row>
    <row r="149" s="1" customFormat="1" ht="25.5" customHeight="1">
      <c r="B149" s="45"/>
      <c r="C149" s="240" t="s">
        <v>290</v>
      </c>
      <c r="D149" s="240" t="s">
        <v>337</v>
      </c>
      <c r="E149" s="241" t="s">
        <v>1272</v>
      </c>
      <c r="F149" s="242" t="s">
        <v>1273</v>
      </c>
      <c r="G149" s="242"/>
      <c r="H149" s="242"/>
      <c r="I149" s="242"/>
      <c r="J149" s="243" t="s">
        <v>481</v>
      </c>
      <c r="K149" s="244">
        <v>79</v>
      </c>
      <c r="L149" s="245">
        <v>0</v>
      </c>
      <c r="M149" s="246"/>
      <c r="N149" s="247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258</v>
      </c>
      <c r="AT149" s="21" t="s">
        <v>337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102</v>
      </c>
      <c r="BM149" s="21" t="s">
        <v>341</v>
      </c>
    </row>
    <row r="150" s="1" customFormat="1" ht="38.25" customHeight="1">
      <c r="B150" s="45"/>
      <c r="C150" s="240" t="s">
        <v>294</v>
      </c>
      <c r="D150" s="240" t="s">
        <v>337</v>
      </c>
      <c r="E150" s="241" t="s">
        <v>1274</v>
      </c>
      <c r="F150" s="242" t="s">
        <v>1275</v>
      </c>
      <c r="G150" s="242"/>
      <c r="H150" s="242"/>
      <c r="I150" s="242"/>
      <c r="J150" s="243" t="s">
        <v>481</v>
      </c>
      <c r="K150" s="244">
        <v>1</v>
      </c>
      <c r="L150" s="245">
        <v>0</v>
      </c>
      <c r="M150" s="246"/>
      <c r="N150" s="247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258</v>
      </c>
      <c r="AT150" s="21" t="s">
        <v>337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102</v>
      </c>
      <c r="BM150" s="21" t="s">
        <v>349</v>
      </c>
    </row>
    <row r="151" s="1" customFormat="1" ht="38.25" customHeight="1">
      <c r="B151" s="45"/>
      <c r="C151" s="240" t="s">
        <v>298</v>
      </c>
      <c r="D151" s="240" t="s">
        <v>337</v>
      </c>
      <c r="E151" s="241" t="s">
        <v>1276</v>
      </c>
      <c r="F151" s="242" t="s">
        <v>1277</v>
      </c>
      <c r="G151" s="242"/>
      <c r="H151" s="242"/>
      <c r="I151" s="242"/>
      <c r="J151" s="243" t="s">
        <v>481</v>
      </c>
      <c r="K151" s="244">
        <v>26</v>
      </c>
      <c r="L151" s="245">
        <v>0</v>
      </c>
      <c r="M151" s="246"/>
      <c r="N151" s="247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258</v>
      </c>
      <c r="AT151" s="21" t="s">
        <v>337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102</v>
      </c>
      <c r="BM151" s="21" t="s">
        <v>357</v>
      </c>
    </row>
    <row r="152" s="1" customFormat="1" ht="38.25" customHeight="1">
      <c r="B152" s="45"/>
      <c r="C152" s="240" t="s">
        <v>302</v>
      </c>
      <c r="D152" s="240" t="s">
        <v>337</v>
      </c>
      <c r="E152" s="241" t="s">
        <v>1278</v>
      </c>
      <c r="F152" s="242" t="s">
        <v>1279</v>
      </c>
      <c r="G152" s="242"/>
      <c r="H152" s="242"/>
      <c r="I152" s="242"/>
      <c r="J152" s="243" t="s">
        <v>481</v>
      </c>
      <c r="K152" s="244">
        <v>52</v>
      </c>
      <c r="L152" s="245">
        <v>0</v>
      </c>
      <c r="M152" s="246"/>
      <c r="N152" s="247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258</v>
      </c>
      <c r="AT152" s="21" t="s">
        <v>337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102</v>
      </c>
      <c r="BM152" s="21" t="s">
        <v>365</v>
      </c>
    </row>
    <row r="153" s="1" customFormat="1" ht="38.25" customHeight="1">
      <c r="B153" s="45"/>
      <c r="C153" s="240" t="s">
        <v>307</v>
      </c>
      <c r="D153" s="240" t="s">
        <v>337</v>
      </c>
      <c r="E153" s="241" t="s">
        <v>1280</v>
      </c>
      <c r="F153" s="242" t="s">
        <v>1281</v>
      </c>
      <c r="G153" s="242"/>
      <c r="H153" s="242"/>
      <c r="I153" s="242"/>
      <c r="J153" s="243" t="s">
        <v>481</v>
      </c>
      <c r="K153" s="244">
        <v>152</v>
      </c>
      <c r="L153" s="245">
        <v>0</v>
      </c>
      <c r="M153" s="246"/>
      <c r="N153" s="247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258</v>
      </c>
      <c r="AT153" s="21" t="s">
        <v>337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102</v>
      </c>
      <c r="BM153" s="21" t="s">
        <v>373</v>
      </c>
    </row>
    <row r="154" s="1" customFormat="1" ht="38.25" customHeight="1">
      <c r="B154" s="45"/>
      <c r="C154" s="240" t="s">
        <v>10</v>
      </c>
      <c r="D154" s="240" t="s">
        <v>337</v>
      </c>
      <c r="E154" s="241" t="s">
        <v>1282</v>
      </c>
      <c r="F154" s="242" t="s">
        <v>1283</v>
      </c>
      <c r="G154" s="242"/>
      <c r="H154" s="242"/>
      <c r="I154" s="242"/>
      <c r="J154" s="243" t="s">
        <v>481</v>
      </c>
      <c r="K154" s="244">
        <v>20</v>
      </c>
      <c r="L154" s="245">
        <v>0</v>
      </c>
      <c r="M154" s="246"/>
      <c r="N154" s="247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258</v>
      </c>
      <c r="AT154" s="21" t="s">
        <v>337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102</v>
      </c>
      <c r="BM154" s="21" t="s">
        <v>381</v>
      </c>
    </row>
    <row r="155" s="1" customFormat="1" ht="25.5" customHeight="1">
      <c r="B155" s="45"/>
      <c r="C155" s="240" t="s">
        <v>314</v>
      </c>
      <c r="D155" s="240" t="s">
        <v>337</v>
      </c>
      <c r="E155" s="241" t="s">
        <v>1284</v>
      </c>
      <c r="F155" s="242" t="s">
        <v>1285</v>
      </c>
      <c r="G155" s="242"/>
      <c r="H155" s="242"/>
      <c r="I155" s="242"/>
      <c r="J155" s="243" t="s">
        <v>481</v>
      </c>
      <c r="K155" s="244">
        <v>1</v>
      </c>
      <c r="L155" s="245">
        <v>0</v>
      </c>
      <c r="M155" s="246"/>
      <c r="N155" s="247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258</v>
      </c>
      <c r="AT155" s="21" t="s">
        <v>337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102</v>
      </c>
      <c r="BM155" s="21" t="s">
        <v>389</v>
      </c>
    </row>
    <row r="156" s="10" customFormat="1" ht="29.88" customHeight="1">
      <c r="B156" s="213"/>
      <c r="C156" s="214"/>
      <c r="D156" s="224" t="s">
        <v>1235</v>
      </c>
      <c r="E156" s="224"/>
      <c r="F156" s="224"/>
      <c r="G156" s="224"/>
      <c r="H156" s="224"/>
      <c r="I156" s="224"/>
      <c r="J156" s="224"/>
      <c r="K156" s="224"/>
      <c r="L156" s="224"/>
      <c r="M156" s="224"/>
      <c r="N156" s="238">
        <f>BK156</f>
        <v>0</v>
      </c>
      <c r="O156" s="239"/>
      <c r="P156" s="239"/>
      <c r="Q156" s="239"/>
      <c r="R156" s="217"/>
      <c r="T156" s="218"/>
      <c r="U156" s="214"/>
      <c r="V156" s="214"/>
      <c r="W156" s="219">
        <f>SUM(W157:W161)</f>
        <v>0</v>
      </c>
      <c r="X156" s="214"/>
      <c r="Y156" s="219">
        <f>SUM(Y157:Y161)</f>
        <v>0</v>
      </c>
      <c r="Z156" s="214"/>
      <c r="AA156" s="220">
        <f>SUM(AA157:AA161)</f>
        <v>0</v>
      </c>
      <c r="AR156" s="221" t="s">
        <v>89</v>
      </c>
      <c r="AT156" s="222" t="s">
        <v>81</v>
      </c>
      <c r="AU156" s="222" t="s">
        <v>89</v>
      </c>
      <c r="AY156" s="221" t="s">
        <v>230</v>
      </c>
      <c r="BK156" s="223">
        <f>SUM(BK157:BK161)</f>
        <v>0</v>
      </c>
    </row>
    <row r="157" s="1" customFormat="1" ht="25.5" customHeight="1">
      <c r="B157" s="45"/>
      <c r="C157" s="240" t="s">
        <v>318</v>
      </c>
      <c r="D157" s="240" t="s">
        <v>337</v>
      </c>
      <c r="E157" s="241" t="s">
        <v>1286</v>
      </c>
      <c r="F157" s="242" t="s">
        <v>1287</v>
      </c>
      <c r="G157" s="242"/>
      <c r="H157" s="242"/>
      <c r="I157" s="242"/>
      <c r="J157" s="243" t="s">
        <v>330</v>
      </c>
      <c r="K157" s="244">
        <v>390</v>
      </c>
      <c r="L157" s="245">
        <v>0</v>
      </c>
      <c r="M157" s="246"/>
      <c r="N157" s="247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258</v>
      </c>
      <c r="AT157" s="21" t="s">
        <v>337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102</v>
      </c>
      <c r="BM157" s="21" t="s">
        <v>397</v>
      </c>
    </row>
    <row r="158" s="1" customFormat="1" ht="16.5" customHeight="1">
      <c r="B158" s="45"/>
      <c r="C158" s="240" t="s">
        <v>322</v>
      </c>
      <c r="D158" s="240" t="s">
        <v>337</v>
      </c>
      <c r="E158" s="241" t="s">
        <v>1288</v>
      </c>
      <c r="F158" s="242" t="s">
        <v>1289</v>
      </c>
      <c r="G158" s="242"/>
      <c r="H158" s="242"/>
      <c r="I158" s="242"/>
      <c r="J158" s="243" t="s">
        <v>481</v>
      </c>
      <c r="K158" s="244">
        <v>120</v>
      </c>
      <c r="L158" s="245">
        <v>0</v>
      </c>
      <c r="M158" s="246"/>
      <c r="N158" s="247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258</v>
      </c>
      <c r="AT158" s="21" t="s">
        <v>337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102</v>
      </c>
      <c r="BM158" s="21" t="s">
        <v>405</v>
      </c>
    </row>
    <row r="159" s="1" customFormat="1" ht="16.5" customHeight="1">
      <c r="B159" s="45"/>
      <c r="C159" s="240" t="s">
        <v>327</v>
      </c>
      <c r="D159" s="240" t="s">
        <v>337</v>
      </c>
      <c r="E159" s="241" t="s">
        <v>1290</v>
      </c>
      <c r="F159" s="242" t="s">
        <v>1291</v>
      </c>
      <c r="G159" s="242"/>
      <c r="H159" s="242"/>
      <c r="I159" s="242"/>
      <c r="J159" s="243" t="s">
        <v>481</v>
      </c>
      <c r="K159" s="244">
        <v>90</v>
      </c>
      <c r="L159" s="245">
        <v>0</v>
      </c>
      <c r="M159" s="246"/>
      <c r="N159" s="247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258</v>
      </c>
      <c r="AT159" s="21" t="s">
        <v>337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102</v>
      </c>
      <c r="BM159" s="21" t="s">
        <v>413</v>
      </c>
    </row>
    <row r="160" s="1" customFormat="1" ht="16.5" customHeight="1">
      <c r="B160" s="45"/>
      <c r="C160" s="240" t="s">
        <v>332</v>
      </c>
      <c r="D160" s="240" t="s">
        <v>337</v>
      </c>
      <c r="E160" s="241" t="s">
        <v>1292</v>
      </c>
      <c r="F160" s="242" t="s">
        <v>1293</v>
      </c>
      <c r="G160" s="242"/>
      <c r="H160" s="242"/>
      <c r="I160" s="242"/>
      <c r="J160" s="243" t="s">
        <v>481</v>
      </c>
      <c r="K160" s="244">
        <v>90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</v>
      </c>
      <c r="Y160" s="236">
        <f>X160*K160</f>
        <v>0</v>
      </c>
      <c r="Z160" s="236">
        <v>0</v>
      </c>
      <c r="AA160" s="237">
        <f>Z160*K160</f>
        <v>0</v>
      </c>
      <c r="AR160" s="21" t="s">
        <v>258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102</v>
      </c>
      <c r="BM160" s="21" t="s">
        <v>421</v>
      </c>
    </row>
    <row r="161" s="1" customFormat="1" ht="25.5" customHeight="1">
      <c r="B161" s="45"/>
      <c r="C161" s="240" t="s">
        <v>336</v>
      </c>
      <c r="D161" s="240" t="s">
        <v>337</v>
      </c>
      <c r="E161" s="241" t="s">
        <v>1294</v>
      </c>
      <c r="F161" s="242" t="s">
        <v>1285</v>
      </c>
      <c r="G161" s="242"/>
      <c r="H161" s="242"/>
      <c r="I161" s="242"/>
      <c r="J161" s="243" t="s">
        <v>1295</v>
      </c>
      <c r="K161" s="244">
        <v>1</v>
      </c>
      <c r="L161" s="245">
        <v>0</v>
      </c>
      <c r="M161" s="246"/>
      <c r="N161" s="247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</v>
      </c>
      <c r="Y161" s="236">
        <f>X161*K161</f>
        <v>0</v>
      </c>
      <c r="Z161" s="236">
        <v>0</v>
      </c>
      <c r="AA161" s="237">
        <f>Z161*K161</f>
        <v>0</v>
      </c>
      <c r="AR161" s="21" t="s">
        <v>258</v>
      </c>
      <c r="AT161" s="21" t="s">
        <v>337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102</v>
      </c>
      <c r="BM161" s="21" t="s">
        <v>429</v>
      </c>
    </row>
    <row r="162" s="10" customFormat="1" ht="29.88" customHeight="1">
      <c r="B162" s="213"/>
      <c r="C162" s="214"/>
      <c r="D162" s="224" t="s">
        <v>1236</v>
      </c>
      <c r="E162" s="224"/>
      <c r="F162" s="224"/>
      <c r="G162" s="224"/>
      <c r="H162" s="224"/>
      <c r="I162" s="224"/>
      <c r="J162" s="224"/>
      <c r="K162" s="224"/>
      <c r="L162" s="224"/>
      <c r="M162" s="224"/>
      <c r="N162" s="238">
        <f>BK162</f>
        <v>0</v>
      </c>
      <c r="O162" s="239"/>
      <c r="P162" s="239"/>
      <c r="Q162" s="239"/>
      <c r="R162" s="217"/>
      <c r="T162" s="218"/>
      <c r="U162" s="214"/>
      <c r="V162" s="214"/>
      <c r="W162" s="219">
        <f>SUM(W163:W169)</f>
        <v>0</v>
      </c>
      <c r="X162" s="214"/>
      <c r="Y162" s="219">
        <f>SUM(Y163:Y169)</f>
        <v>0</v>
      </c>
      <c r="Z162" s="214"/>
      <c r="AA162" s="220">
        <f>SUM(AA163:AA169)</f>
        <v>0</v>
      </c>
      <c r="AR162" s="221" t="s">
        <v>89</v>
      </c>
      <c r="AT162" s="222" t="s">
        <v>81</v>
      </c>
      <c r="AU162" s="222" t="s">
        <v>89</v>
      </c>
      <c r="AY162" s="221" t="s">
        <v>230</v>
      </c>
      <c r="BK162" s="223">
        <f>SUM(BK163:BK169)</f>
        <v>0</v>
      </c>
    </row>
    <row r="163" s="1" customFormat="1" ht="51" customHeight="1">
      <c r="B163" s="45"/>
      <c r="C163" s="240" t="s">
        <v>341</v>
      </c>
      <c r="D163" s="240" t="s">
        <v>337</v>
      </c>
      <c r="E163" s="241" t="s">
        <v>1296</v>
      </c>
      <c r="F163" s="242" t="s">
        <v>1297</v>
      </c>
      <c r="G163" s="242"/>
      <c r="H163" s="242"/>
      <c r="I163" s="242"/>
      <c r="J163" s="243" t="s">
        <v>481</v>
      </c>
      <c r="K163" s="244">
        <v>2</v>
      </c>
      <c r="L163" s="245">
        <v>0</v>
      </c>
      <c r="M163" s="246"/>
      <c r="N163" s="247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258</v>
      </c>
      <c r="AT163" s="21" t="s">
        <v>337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102</v>
      </c>
      <c r="BM163" s="21" t="s">
        <v>437</v>
      </c>
    </row>
    <row r="164" s="1" customFormat="1" ht="51" customHeight="1">
      <c r="B164" s="45"/>
      <c r="C164" s="240" t="s">
        <v>345</v>
      </c>
      <c r="D164" s="240" t="s">
        <v>337</v>
      </c>
      <c r="E164" s="241" t="s">
        <v>1298</v>
      </c>
      <c r="F164" s="242" t="s">
        <v>1299</v>
      </c>
      <c r="G164" s="242"/>
      <c r="H164" s="242"/>
      <c r="I164" s="242"/>
      <c r="J164" s="243" t="s">
        <v>481</v>
      </c>
      <c r="K164" s="244">
        <v>1</v>
      </c>
      <c r="L164" s="245">
        <v>0</v>
      </c>
      <c r="M164" s="246"/>
      <c r="N164" s="247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258</v>
      </c>
      <c r="AT164" s="21" t="s">
        <v>337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102</v>
      </c>
      <c r="BM164" s="21" t="s">
        <v>445</v>
      </c>
    </row>
    <row r="165" s="1" customFormat="1" ht="51" customHeight="1">
      <c r="B165" s="45"/>
      <c r="C165" s="240" t="s">
        <v>349</v>
      </c>
      <c r="D165" s="240" t="s">
        <v>337</v>
      </c>
      <c r="E165" s="241" t="s">
        <v>1300</v>
      </c>
      <c r="F165" s="242" t="s">
        <v>1301</v>
      </c>
      <c r="G165" s="242"/>
      <c r="H165" s="242"/>
      <c r="I165" s="242"/>
      <c r="J165" s="243" t="s">
        <v>481</v>
      </c>
      <c r="K165" s="244">
        <v>24</v>
      </c>
      <c r="L165" s="245">
        <v>0</v>
      </c>
      <c r="M165" s="246"/>
      <c r="N165" s="247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258</v>
      </c>
      <c r="AT165" s="21" t="s">
        <v>337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102</v>
      </c>
      <c r="BM165" s="21" t="s">
        <v>453</v>
      </c>
    </row>
    <row r="166" s="1" customFormat="1" ht="51" customHeight="1">
      <c r="B166" s="45"/>
      <c r="C166" s="240" t="s">
        <v>353</v>
      </c>
      <c r="D166" s="240" t="s">
        <v>337</v>
      </c>
      <c r="E166" s="241" t="s">
        <v>1302</v>
      </c>
      <c r="F166" s="242" t="s">
        <v>1303</v>
      </c>
      <c r="G166" s="242"/>
      <c r="H166" s="242"/>
      <c r="I166" s="242"/>
      <c r="J166" s="243" t="s">
        <v>481</v>
      </c>
      <c r="K166" s="244">
        <v>2</v>
      </c>
      <c r="L166" s="245">
        <v>0</v>
      </c>
      <c r="M166" s="246"/>
      <c r="N166" s="247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258</v>
      </c>
      <c r="AT166" s="21" t="s">
        <v>337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102</v>
      </c>
      <c r="BM166" s="21" t="s">
        <v>461</v>
      </c>
    </row>
    <row r="167" s="1" customFormat="1" ht="16.5" customHeight="1">
      <c r="B167" s="45"/>
      <c r="C167" s="240" t="s">
        <v>357</v>
      </c>
      <c r="D167" s="240" t="s">
        <v>337</v>
      </c>
      <c r="E167" s="241" t="s">
        <v>1304</v>
      </c>
      <c r="F167" s="242" t="s">
        <v>1305</v>
      </c>
      <c r="G167" s="242"/>
      <c r="H167" s="242"/>
      <c r="I167" s="242"/>
      <c r="J167" s="243" t="s">
        <v>481</v>
      </c>
      <c r="K167" s="244">
        <v>4</v>
      </c>
      <c r="L167" s="245">
        <v>0</v>
      </c>
      <c r="M167" s="246"/>
      <c r="N167" s="247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258</v>
      </c>
      <c r="AT167" s="21" t="s">
        <v>337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102</v>
      </c>
      <c r="BM167" s="21" t="s">
        <v>469</v>
      </c>
    </row>
    <row r="168" s="1" customFormat="1" ht="16.5" customHeight="1">
      <c r="B168" s="45"/>
      <c r="C168" s="240" t="s">
        <v>361</v>
      </c>
      <c r="D168" s="240" t="s">
        <v>337</v>
      </c>
      <c r="E168" s="241" t="s">
        <v>1306</v>
      </c>
      <c r="F168" s="242" t="s">
        <v>1307</v>
      </c>
      <c r="G168" s="242"/>
      <c r="H168" s="242"/>
      <c r="I168" s="242"/>
      <c r="J168" s="243" t="s">
        <v>481</v>
      </c>
      <c r="K168" s="244">
        <v>56</v>
      </c>
      <c r="L168" s="245">
        <v>0</v>
      </c>
      <c r="M168" s="246"/>
      <c r="N168" s="247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0</v>
      </c>
      <c r="Y168" s="236">
        <f>X168*K168</f>
        <v>0</v>
      </c>
      <c r="Z168" s="236">
        <v>0</v>
      </c>
      <c r="AA168" s="237">
        <f>Z168*K168</f>
        <v>0</v>
      </c>
      <c r="AR168" s="21" t="s">
        <v>258</v>
      </c>
      <c r="AT168" s="21" t="s">
        <v>337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102</v>
      </c>
      <c r="BM168" s="21" t="s">
        <v>478</v>
      </c>
    </row>
    <row r="169" s="1" customFormat="1" ht="16.5" customHeight="1">
      <c r="B169" s="45"/>
      <c r="C169" s="240" t="s">
        <v>365</v>
      </c>
      <c r="D169" s="240" t="s">
        <v>337</v>
      </c>
      <c r="E169" s="241" t="s">
        <v>1308</v>
      </c>
      <c r="F169" s="242" t="s">
        <v>1309</v>
      </c>
      <c r="G169" s="242"/>
      <c r="H169" s="242"/>
      <c r="I169" s="242"/>
      <c r="J169" s="243" t="s">
        <v>481</v>
      </c>
      <c r="K169" s="244">
        <v>1</v>
      </c>
      <c r="L169" s="245">
        <v>0</v>
      </c>
      <c r="M169" s="246"/>
      <c r="N169" s="247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</v>
      </c>
      <c r="Y169" s="236">
        <f>X169*K169</f>
        <v>0</v>
      </c>
      <c r="Z169" s="236">
        <v>0</v>
      </c>
      <c r="AA169" s="237">
        <f>Z169*K169</f>
        <v>0</v>
      </c>
      <c r="AR169" s="21" t="s">
        <v>258</v>
      </c>
      <c r="AT169" s="21" t="s">
        <v>337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102</v>
      </c>
      <c r="BM169" s="21" t="s">
        <v>487</v>
      </c>
    </row>
    <row r="170" s="10" customFormat="1" ht="29.88" customHeight="1">
      <c r="B170" s="213"/>
      <c r="C170" s="214"/>
      <c r="D170" s="224" t="s">
        <v>1237</v>
      </c>
      <c r="E170" s="224"/>
      <c r="F170" s="224"/>
      <c r="G170" s="224"/>
      <c r="H170" s="224"/>
      <c r="I170" s="224"/>
      <c r="J170" s="224"/>
      <c r="K170" s="224"/>
      <c r="L170" s="224"/>
      <c r="M170" s="224"/>
      <c r="N170" s="238">
        <f>BK170</f>
        <v>0</v>
      </c>
      <c r="O170" s="239"/>
      <c r="P170" s="239"/>
      <c r="Q170" s="239"/>
      <c r="R170" s="217"/>
      <c r="T170" s="218"/>
      <c r="U170" s="214"/>
      <c r="V170" s="214"/>
      <c r="W170" s="219">
        <f>W171</f>
        <v>0</v>
      </c>
      <c r="X170" s="214"/>
      <c r="Y170" s="219">
        <f>Y171</f>
        <v>0</v>
      </c>
      <c r="Z170" s="214"/>
      <c r="AA170" s="220">
        <f>AA171</f>
        <v>0</v>
      </c>
      <c r="AR170" s="221" t="s">
        <v>89</v>
      </c>
      <c r="AT170" s="222" t="s">
        <v>81</v>
      </c>
      <c r="AU170" s="222" t="s">
        <v>89</v>
      </c>
      <c r="AY170" s="221" t="s">
        <v>230</v>
      </c>
      <c r="BK170" s="223">
        <f>BK171</f>
        <v>0</v>
      </c>
    </row>
    <row r="171" s="1" customFormat="1" ht="89.25" customHeight="1">
      <c r="B171" s="45"/>
      <c r="C171" s="240" t="s">
        <v>369</v>
      </c>
      <c r="D171" s="240" t="s">
        <v>337</v>
      </c>
      <c r="E171" s="241" t="s">
        <v>1310</v>
      </c>
      <c r="F171" s="242" t="s">
        <v>1311</v>
      </c>
      <c r="G171" s="242"/>
      <c r="H171" s="242"/>
      <c r="I171" s="242"/>
      <c r="J171" s="243" t="s">
        <v>481</v>
      </c>
      <c r="K171" s="244">
        <v>5</v>
      </c>
      <c r="L171" s="245">
        <v>0</v>
      </c>
      <c r="M171" s="246"/>
      <c r="N171" s="247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258</v>
      </c>
      <c r="AT171" s="21" t="s">
        <v>337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102</v>
      </c>
      <c r="BM171" s="21" t="s">
        <v>495</v>
      </c>
    </row>
    <row r="172" s="10" customFormat="1" ht="29.88" customHeight="1">
      <c r="B172" s="213"/>
      <c r="C172" s="214"/>
      <c r="D172" s="224" t="s">
        <v>1238</v>
      </c>
      <c r="E172" s="224"/>
      <c r="F172" s="224"/>
      <c r="G172" s="224"/>
      <c r="H172" s="224"/>
      <c r="I172" s="224"/>
      <c r="J172" s="224"/>
      <c r="K172" s="224"/>
      <c r="L172" s="224"/>
      <c r="M172" s="224"/>
      <c r="N172" s="238">
        <f>BK172</f>
        <v>0</v>
      </c>
      <c r="O172" s="239"/>
      <c r="P172" s="239"/>
      <c r="Q172" s="239"/>
      <c r="R172" s="217"/>
      <c r="T172" s="218"/>
      <c r="U172" s="214"/>
      <c r="V172" s="214"/>
      <c r="W172" s="219">
        <f>W173</f>
        <v>0</v>
      </c>
      <c r="X172" s="214"/>
      <c r="Y172" s="219">
        <f>Y173</f>
        <v>0</v>
      </c>
      <c r="Z172" s="214"/>
      <c r="AA172" s="220">
        <f>AA173</f>
        <v>0</v>
      </c>
      <c r="AR172" s="221" t="s">
        <v>97</v>
      </c>
      <c r="AT172" s="222" t="s">
        <v>81</v>
      </c>
      <c r="AU172" s="222" t="s">
        <v>89</v>
      </c>
      <c r="AY172" s="221" t="s">
        <v>230</v>
      </c>
      <c r="BK172" s="223">
        <f>BK173</f>
        <v>0</v>
      </c>
    </row>
    <row r="173" s="1" customFormat="1" ht="25.5" customHeight="1">
      <c r="B173" s="45"/>
      <c r="C173" s="227" t="s">
        <v>373</v>
      </c>
      <c r="D173" s="227" t="s">
        <v>231</v>
      </c>
      <c r="E173" s="228" t="s">
        <v>1312</v>
      </c>
      <c r="F173" s="229" t="s">
        <v>1313</v>
      </c>
      <c r="G173" s="229"/>
      <c r="H173" s="229"/>
      <c r="I173" s="229"/>
      <c r="J173" s="230" t="s">
        <v>476</v>
      </c>
      <c r="K173" s="231">
        <v>650</v>
      </c>
      <c r="L173" s="232">
        <v>0</v>
      </c>
      <c r="M173" s="233"/>
      <c r="N173" s="234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487</v>
      </c>
      <c r="AT173" s="21" t="s">
        <v>231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487</v>
      </c>
      <c r="BM173" s="21" t="s">
        <v>1314</v>
      </c>
    </row>
    <row r="174" s="1" customFormat="1" ht="49.92" customHeight="1">
      <c r="B174" s="45"/>
      <c r="C174" s="46"/>
      <c r="D174" s="215" t="s">
        <v>825</v>
      </c>
      <c r="E174" s="46"/>
      <c r="F174" s="46"/>
      <c r="G174" s="46"/>
      <c r="H174" s="46"/>
      <c r="I174" s="46"/>
      <c r="J174" s="46"/>
      <c r="K174" s="46"/>
      <c r="L174" s="46"/>
      <c r="M174" s="46"/>
      <c r="N174" s="248">
        <f>BK174</f>
        <v>0</v>
      </c>
      <c r="O174" s="249"/>
      <c r="P174" s="249"/>
      <c r="Q174" s="249"/>
      <c r="R174" s="47"/>
      <c r="T174" s="201"/>
      <c r="U174" s="71"/>
      <c r="V174" s="71"/>
      <c r="W174" s="71"/>
      <c r="X174" s="71"/>
      <c r="Y174" s="71"/>
      <c r="Z174" s="71"/>
      <c r="AA174" s="73"/>
      <c r="AT174" s="21" t="s">
        <v>81</v>
      </c>
      <c r="AU174" s="21" t="s">
        <v>82</v>
      </c>
      <c r="AY174" s="21" t="s">
        <v>826</v>
      </c>
      <c r="BK174" s="152">
        <v>0</v>
      </c>
    </row>
    <row r="175" s="1" customFormat="1" ht="6.96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/>
    </row>
  </sheetData>
  <sheetProtection sheet="1" formatColumns="0" formatRows="0" objects="1" scenarios="1" spinCount="10" saltValue="KUrXvOrcrTjxwvuSUhEvmMJm7kUL1gNyKby7tbMUS0nRHP+pxB0CesfZ0UJlvKibj1KyGLIj2yI49DSicPjVPg==" hashValue="DccmKmntrhxA0I3Ybz/fPZJoneOOS4OYB2hVXZGyB7hioYq7P/dB8vVUEm9xSrzNawc2CnWXo7bI40K6WaRidw==" algorithmName="SHA-512" password="CC35"/>
  <mergeCells count="196">
    <mergeCell ref="N171:Q171"/>
    <mergeCell ref="N169:Q169"/>
    <mergeCell ref="N173:Q173"/>
    <mergeCell ref="N170:Q170"/>
    <mergeCell ref="N172:Q172"/>
    <mergeCell ref="N174:Q174"/>
    <mergeCell ref="F159:I159"/>
    <mergeCell ref="F157:I157"/>
    <mergeCell ref="F158:I158"/>
    <mergeCell ref="F160:I160"/>
    <mergeCell ref="F161:I161"/>
    <mergeCell ref="F163:I163"/>
    <mergeCell ref="F164:I164"/>
    <mergeCell ref="F165:I165"/>
    <mergeCell ref="F166:I166"/>
    <mergeCell ref="F167:I167"/>
    <mergeCell ref="F168:I168"/>
    <mergeCell ref="F169:I169"/>
    <mergeCell ref="F171:I171"/>
    <mergeCell ref="F173:I173"/>
    <mergeCell ref="L159:M159"/>
    <mergeCell ref="L157:M157"/>
    <mergeCell ref="L158:M158"/>
    <mergeCell ref="L160:M160"/>
    <mergeCell ref="L161:M161"/>
    <mergeCell ref="L163:M163"/>
    <mergeCell ref="L164:M164"/>
    <mergeCell ref="L165:M165"/>
    <mergeCell ref="L166:M166"/>
    <mergeCell ref="L167:M167"/>
    <mergeCell ref="L168:M168"/>
    <mergeCell ref="L169:M169"/>
    <mergeCell ref="L171:M171"/>
    <mergeCell ref="L173:M173"/>
    <mergeCell ref="N168:Q168"/>
    <mergeCell ref="N167:Q167"/>
    <mergeCell ref="N152:Q152"/>
    <mergeCell ref="N155:Q155"/>
    <mergeCell ref="N153:Q153"/>
    <mergeCell ref="N154:Q154"/>
    <mergeCell ref="N157:Q157"/>
    <mergeCell ref="N158:Q158"/>
    <mergeCell ref="N159:Q159"/>
    <mergeCell ref="N160:Q160"/>
    <mergeCell ref="N161:Q161"/>
    <mergeCell ref="N163:Q163"/>
    <mergeCell ref="N164:Q164"/>
    <mergeCell ref="N165:Q165"/>
    <mergeCell ref="N166:Q166"/>
    <mergeCell ref="N156:Q156"/>
    <mergeCell ref="N162:Q162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99:Q99"/>
    <mergeCell ref="N101:Q101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9:P119"/>
    <mergeCell ref="F117:P117"/>
    <mergeCell ref="F118:P118"/>
    <mergeCell ref="F120:P120"/>
    <mergeCell ref="M122:P122"/>
    <mergeCell ref="M124:Q124"/>
    <mergeCell ref="M125:Q125"/>
    <mergeCell ref="F127:I127"/>
    <mergeCell ref="L127:M127"/>
    <mergeCell ref="N127:Q127"/>
    <mergeCell ref="N128:Q128"/>
    <mergeCell ref="N129:Q129"/>
    <mergeCell ref="F131:I131"/>
    <mergeCell ref="F132:I132"/>
    <mergeCell ref="L131:M131"/>
    <mergeCell ref="N131:Q131"/>
    <mergeCell ref="L132:M132"/>
    <mergeCell ref="N132:Q132"/>
    <mergeCell ref="N130:Q130"/>
    <mergeCell ref="N133:Q133"/>
    <mergeCell ref="N134:Q134"/>
    <mergeCell ref="F135:I135"/>
    <mergeCell ref="L135:M135"/>
    <mergeCell ref="N135:Q135"/>
    <mergeCell ref="L136:M136"/>
    <mergeCell ref="N136:Q136"/>
    <mergeCell ref="L137:M137"/>
    <mergeCell ref="N137:Q137"/>
    <mergeCell ref="L138:M138"/>
    <mergeCell ref="N138:Q138"/>
    <mergeCell ref="L139:M139"/>
    <mergeCell ref="N139:Q139"/>
    <mergeCell ref="N140:Q140"/>
    <mergeCell ref="F136:I136"/>
    <mergeCell ref="F138:I138"/>
    <mergeCell ref="F137:I137"/>
    <mergeCell ref="F139:I139"/>
    <mergeCell ref="F141:I141"/>
    <mergeCell ref="L141:M141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F142:I142"/>
    <mergeCell ref="F146:I146"/>
    <mergeCell ref="F145:I145"/>
    <mergeCell ref="F143:I143"/>
    <mergeCell ref="F144:I144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42:M142"/>
    <mergeCell ref="L148:M148"/>
    <mergeCell ref="L143:M143"/>
    <mergeCell ref="L144:M144"/>
    <mergeCell ref="L145:M145"/>
    <mergeCell ref="L146:M146"/>
    <mergeCell ref="L147:M147"/>
    <mergeCell ref="L149:M149"/>
    <mergeCell ref="L150:M150"/>
    <mergeCell ref="L151:M151"/>
    <mergeCell ref="L152:M152"/>
    <mergeCell ref="L153:M153"/>
    <mergeCell ref="L154:M154"/>
    <mergeCell ref="L155:M155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127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1315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1316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N115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(SUM(BE115:BE122)+SUM(BE142:BE267))</f>
        <v>0</v>
      </c>
      <c r="I34" s="46"/>
      <c r="J34" s="46"/>
      <c r="K34" s="46"/>
      <c r="L34" s="46"/>
      <c r="M34" s="170">
        <f>ROUND((SUM(BE115:BE122)+SUM(BE142:BE267)),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(SUM(BF115:BF122)+SUM(BF142:BF267))</f>
        <v>0</v>
      </c>
      <c r="I35" s="46"/>
      <c r="J35" s="46"/>
      <c r="K35" s="46"/>
      <c r="L35" s="46"/>
      <c r="M35" s="170">
        <f>ROUND((SUM(BF115:BF122)+SUM(BF142:BF267)),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(SUM(BG115:BG122)+SUM(BG142:BG267))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(SUM(BH115:BH122)+SUM(BH142:BH267))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(SUM(BI115:BI122)+SUM(BI142:BI267))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1315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02a - Stavební část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N142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N143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1079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N144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182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N155</f>
        <v>0</v>
      </c>
      <c r="O93" s="132"/>
      <c r="P93" s="132"/>
      <c r="Q93" s="132"/>
      <c r="R93" s="191"/>
      <c r="T93" s="192"/>
      <c r="U93" s="192"/>
    </row>
    <row r="94" s="8" customFormat="1" ht="19.92" customHeight="1">
      <c r="B94" s="190"/>
      <c r="C94" s="132"/>
      <c r="D94" s="147" t="s">
        <v>184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N160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1080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N174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1317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N181</f>
        <v>0</v>
      </c>
      <c r="O96" s="132"/>
      <c r="P96" s="132"/>
      <c r="Q96" s="132"/>
      <c r="R96" s="191"/>
      <c r="T96" s="192"/>
      <c r="U96" s="192"/>
    </row>
    <row r="97" s="8" customFormat="1" ht="19.92" customHeight="1">
      <c r="B97" s="190"/>
      <c r="C97" s="132"/>
      <c r="D97" s="147" t="s">
        <v>1318</v>
      </c>
      <c r="E97" s="132"/>
      <c r="F97" s="132"/>
      <c r="G97" s="132"/>
      <c r="H97" s="132"/>
      <c r="I97" s="132"/>
      <c r="J97" s="132"/>
      <c r="K97" s="132"/>
      <c r="L97" s="132"/>
      <c r="M97" s="132"/>
      <c r="N97" s="135">
        <f>N185</f>
        <v>0</v>
      </c>
      <c r="O97" s="132"/>
      <c r="P97" s="132"/>
      <c r="Q97" s="132"/>
      <c r="R97" s="191"/>
      <c r="T97" s="192"/>
      <c r="U97" s="192"/>
    </row>
    <row r="98" s="8" customFormat="1" ht="19.92" customHeight="1">
      <c r="B98" s="190"/>
      <c r="C98" s="132"/>
      <c r="D98" s="147" t="s">
        <v>185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N190</f>
        <v>0</v>
      </c>
      <c r="O98" s="132"/>
      <c r="P98" s="132"/>
      <c r="Q98" s="132"/>
      <c r="R98" s="191"/>
      <c r="T98" s="192"/>
      <c r="U98" s="192"/>
    </row>
    <row r="99" s="8" customFormat="1" ht="19.92" customHeight="1">
      <c r="B99" s="190"/>
      <c r="C99" s="132"/>
      <c r="D99" s="147" t="s">
        <v>187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5">
        <f>N200</f>
        <v>0</v>
      </c>
      <c r="O99" s="132"/>
      <c r="P99" s="132"/>
      <c r="Q99" s="132"/>
      <c r="R99" s="191"/>
      <c r="T99" s="192"/>
      <c r="U99" s="192"/>
    </row>
    <row r="100" s="8" customFormat="1" ht="19.92" customHeight="1">
      <c r="B100" s="190"/>
      <c r="C100" s="132"/>
      <c r="D100" s="147" t="s">
        <v>188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5">
        <f>N204</f>
        <v>0</v>
      </c>
      <c r="O100" s="132"/>
      <c r="P100" s="132"/>
      <c r="Q100" s="132"/>
      <c r="R100" s="191"/>
      <c r="T100" s="192"/>
      <c r="U100" s="192"/>
    </row>
    <row r="101" s="8" customFormat="1" ht="19.92" customHeight="1">
      <c r="B101" s="190"/>
      <c r="C101" s="132"/>
      <c r="D101" s="147" t="s">
        <v>189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5">
        <f>N209</f>
        <v>0</v>
      </c>
      <c r="O101" s="132"/>
      <c r="P101" s="132"/>
      <c r="Q101" s="132"/>
      <c r="R101" s="191"/>
      <c r="T101" s="192"/>
      <c r="U101" s="192"/>
    </row>
    <row r="102" s="8" customFormat="1" ht="19.92" customHeight="1">
      <c r="B102" s="190"/>
      <c r="C102" s="132"/>
      <c r="D102" s="147" t="s">
        <v>190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5">
        <f>N213</f>
        <v>0</v>
      </c>
      <c r="O102" s="132"/>
      <c r="P102" s="132"/>
      <c r="Q102" s="132"/>
      <c r="R102" s="191"/>
      <c r="T102" s="192"/>
      <c r="U102" s="192"/>
    </row>
    <row r="103" s="7" customFormat="1" ht="24.96" customHeight="1">
      <c r="B103" s="184"/>
      <c r="C103" s="185"/>
      <c r="D103" s="186" t="s">
        <v>191</v>
      </c>
      <c r="E103" s="185"/>
      <c r="F103" s="185"/>
      <c r="G103" s="185"/>
      <c r="H103" s="185"/>
      <c r="I103" s="185"/>
      <c r="J103" s="185"/>
      <c r="K103" s="185"/>
      <c r="L103" s="185"/>
      <c r="M103" s="185"/>
      <c r="N103" s="187">
        <f>N215</f>
        <v>0</v>
      </c>
      <c r="O103" s="185"/>
      <c r="P103" s="185"/>
      <c r="Q103" s="185"/>
      <c r="R103" s="188"/>
      <c r="T103" s="189"/>
      <c r="U103" s="189"/>
    </row>
    <row r="104" s="8" customFormat="1" ht="19.92" customHeight="1">
      <c r="B104" s="190"/>
      <c r="C104" s="132"/>
      <c r="D104" s="147" t="s">
        <v>192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5">
        <f>N216</f>
        <v>0</v>
      </c>
      <c r="O104" s="132"/>
      <c r="P104" s="132"/>
      <c r="Q104" s="132"/>
      <c r="R104" s="191"/>
      <c r="T104" s="192"/>
      <c r="U104" s="192"/>
    </row>
    <row r="105" s="8" customFormat="1" ht="19.92" customHeight="1">
      <c r="B105" s="190"/>
      <c r="C105" s="132"/>
      <c r="D105" s="147" t="s">
        <v>194</v>
      </c>
      <c r="E105" s="132"/>
      <c r="F105" s="132"/>
      <c r="G105" s="132"/>
      <c r="H105" s="132"/>
      <c r="I105" s="132"/>
      <c r="J105" s="132"/>
      <c r="K105" s="132"/>
      <c r="L105" s="132"/>
      <c r="M105" s="132"/>
      <c r="N105" s="135">
        <f>N227</f>
        <v>0</v>
      </c>
      <c r="O105" s="132"/>
      <c r="P105" s="132"/>
      <c r="Q105" s="132"/>
      <c r="R105" s="191"/>
      <c r="T105" s="192"/>
      <c r="U105" s="192"/>
    </row>
    <row r="106" s="8" customFormat="1" ht="19.92" customHeight="1">
      <c r="B106" s="190"/>
      <c r="C106" s="132"/>
      <c r="D106" s="147" t="s">
        <v>196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5">
        <f>N232</f>
        <v>0</v>
      </c>
      <c r="O106" s="132"/>
      <c r="P106" s="132"/>
      <c r="Q106" s="132"/>
      <c r="R106" s="191"/>
      <c r="T106" s="192"/>
      <c r="U106" s="192"/>
    </row>
    <row r="107" s="8" customFormat="1" ht="19.92" customHeight="1">
      <c r="B107" s="190"/>
      <c r="C107" s="132"/>
      <c r="D107" s="147" t="s">
        <v>197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5">
        <f>N239</f>
        <v>0</v>
      </c>
      <c r="O107" s="132"/>
      <c r="P107" s="132"/>
      <c r="Q107" s="132"/>
      <c r="R107" s="191"/>
      <c r="T107" s="192"/>
      <c r="U107" s="192"/>
    </row>
    <row r="108" s="8" customFormat="1" ht="19.92" customHeight="1">
      <c r="B108" s="190"/>
      <c r="C108" s="132"/>
      <c r="D108" s="147" t="s">
        <v>198</v>
      </c>
      <c r="E108" s="132"/>
      <c r="F108" s="132"/>
      <c r="G108" s="132"/>
      <c r="H108" s="132"/>
      <c r="I108" s="132"/>
      <c r="J108" s="132"/>
      <c r="K108" s="132"/>
      <c r="L108" s="132"/>
      <c r="M108" s="132"/>
      <c r="N108" s="135">
        <f>N245</f>
        <v>0</v>
      </c>
      <c r="O108" s="132"/>
      <c r="P108" s="132"/>
      <c r="Q108" s="132"/>
      <c r="R108" s="191"/>
      <c r="T108" s="192"/>
      <c r="U108" s="192"/>
    </row>
    <row r="109" s="8" customFormat="1" ht="19.92" customHeight="1">
      <c r="B109" s="190"/>
      <c r="C109" s="132"/>
      <c r="D109" s="147" t="s">
        <v>1319</v>
      </c>
      <c r="E109" s="132"/>
      <c r="F109" s="132"/>
      <c r="G109" s="132"/>
      <c r="H109" s="132"/>
      <c r="I109" s="132"/>
      <c r="J109" s="132"/>
      <c r="K109" s="132"/>
      <c r="L109" s="132"/>
      <c r="M109" s="132"/>
      <c r="N109" s="135">
        <f>N251</f>
        <v>0</v>
      </c>
      <c r="O109" s="132"/>
      <c r="P109" s="132"/>
      <c r="Q109" s="132"/>
      <c r="R109" s="191"/>
      <c r="T109" s="192"/>
      <c r="U109" s="192"/>
    </row>
    <row r="110" s="8" customFormat="1" ht="19.92" customHeight="1">
      <c r="B110" s="190"/>
      <c r="C110" s="132"/>
      <c r="D110" s="147" t="s">
        <v>1320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135">
        <f>N258</f>
        <v>0</v>
      </c>
      <c r="O110" s="132"/>
      <c r="P110" s="132"/>
      <c r="Q110" s="132"/>
      <c r="R110" s="191"/>
      <c r="T110" s="192"/>
      <c r="U110" s="192"/>
    </row>
    <row r="111" s="8" customFormat="1" ht="19.92" customHeight="1">
      <c r="B111" s="190"/>
      <c r="C111" s="132"/>
      <c r="D111" s="147" t="s">
        <v>1321</v>
      </c>
      <c r="E111" s="132"/>
      <c r="F111" s="132"/>
      <c r="G111" s="132"/>
      <c r="H111" s="132"/>
      <c r="I111" s="132"/>
      <c r="J111" s="132"/>
      <c r="K111" s="132"/>
      <c r="L111" s="132"/>
      <c r="M111" s="132"/>
      <c r="N111" s="135">
        <f>N262</f>
        <v>0</v>
      </c>
      <c r="O111" s="132"/>
      <c r="P111" s="132"/>
      <c r="Q111" s="132"/>
      <c r="R111" s="191"/>
      <c r="T111" s="192"/>
      <c r="U111" s="192"/>
    </row>
    <row r="112" s="7" customFormat="1" ht="24.96" customHeight="1">
      <c r="B112" s="184"/>
      <c r="C112" s="185"/>
      <c r="D112" s="186" t="s">
        <v>203</v>
      </c>
      <c r="E112" s="185"/>
      <c r="F112" s="185"/>
      <c r="G112" s="185"/>
      <c r="H112" s="185"/>
      <c r="I112" s="185"/>
      <c r="J112" s="185"/>
      <c r="K112" s="185"/>
      <c r="L112" s="185"/>
      <c r="M112" s="185"/>
      <c r="N112" s="187">
        <f>N264</f>
        <v>0</v>
      </c>
      <c r="O112" s="185"/>
      <c r="P112" s="185"/>
      <c r="Q112" s="185"/>
      <c r="R112" s="188"/>
      <c r="T112" s="189"/>
      <c r="U112" s="189"/>
    </row>
    <row r="113" s="8" customFormat="1" ht="19.92" customHeight="1">
      <c r="B113" s="190"/>
      <c r="C113" s="132"/>
      <c r="D113" s="147" t="s">
        <v>205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5">
        <f>N265</f>
        <v>0</v>
      </c>
      <c r="O113" s="132"/>
      <c r="P113" s="132"/>
      <c r="Q113" s="132"/>
      <c r="R113" s="191"/>
      <c r="T113" s="192"/>
      <c r="U113" s="192"/>
    </row>
    <row r="114" s="1" customFormat="1" ht="21.84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  <c r="T114" s="179"/>
      <c r="U114" s="179"/>
    </row>
    <row r="115" s="1" customFormat="1" ht="29.28" customHeight="1">
      <c r="B115" s="45"/>
      <c r="C115" s="182" t="s">
        <v>207</v>
      </c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183">
        <f>ROUND(N116+N117+N118+N119+N120+N121,1)</f>
        <v>0</v>
      </c>
      <c r="O115" s="193"/>
      <c r="P115" s="193"/>
      <c r="Q115" s="193"/>
      <c r="R115" s="47"/>
      <c r="T115" s="194"/>
      <c r="U115" s="195" t="s">
        <v>46</v>
      </c>
    </row>
    <row r="116" s="1" customFormat="1" ht="18" customHeight="1">
      <c r="B116" s="45"/>
      <c r="C116" s="46"/>
      <c r="D116" s="153" t="s">
        <v>208</v>
      </c>
      <c r="E116" s="147"/>
      <c r="F116" s="147"/>
      <c r="G116" s="147"/>
      <c r="H116" s="147"/>
      <c r="I116" s="46"/>
      <c r="J116" s="46"/>
      <c r="K116" s="46"/>
      <c r="L116" s="46"/>
      <c r="M116" s="46"/>
      <c r="N116" s="148">
        <f>ROUND(N90*T116,1)</f>
        <v>0</v>
      </c>
      <c r="O116" s="135"/>
      <c r="P116" s="135"/>
      <c r="Q116" s="135"/>
      <c r="R116" s="47"/>
      <c r="S116" s="196"/>
      <c r="T116" s="197"/>
      <c r="U116" s="198" t="s">
        <v>50</v>
      </c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9" t="s">
        <v>209</v>
      </c>
      <c r="AZ116" s="196"/>
      <c r="BA116" s="196"/>
      <c r="BB116" s="196"/>
      <c r="BC116" s="196"/>
      <c r="BD116" s="196"/>
      <c r="BE116" s="200">
        <f>IF(U116="základní",N116,0)</f>
        <v>0</v>
      </c>
      <c r="BF116" s="200">
        <f>IF(U116="snížená",N116,0)</f>
        <v>0</v>
      </c>
      <c r="BG116" s="200">
        <f>IF(U116="zákl. přenesená",N116,0)</f>
        <v>0</v>
      </c>
      <c r="BH116" s="200">
        <f>IF(U116="sníž. přenesená",N116,0)</f>
        <v>0</v>
      </c>
      <c r="BI116" s="200">
        <f>IF(U116="nulová",N116,0)</f>
        <v>0</v>
      </c>
      <c r="BJ116" s="199" t="s">
        <v>102</v>
      </c>
      <c r="BK116" s="196"/>
      <c r="BL116" s="196"/>
      <c r="BM116" s="196"/>
    </row>
    <row r="117" s="1" customFormat="1" ht="18" customHeight="1">
      <c r="B117" s="45"/>
      <c r="C117" s="46"/>
      <c r="D117" s="153" t="s">
        <v>210</v>
      </c>
      <c r="E117" s="147"/>
      <c r="F117" s="147"/>
      <c r="G117" s="147"/>
      <c r="H117" s="147"/>
      <c r="I117" s="46"/>
      <c r="J117" s="46"/>
      <c r="K117" s="46"/>
      <c r="L117" s="46"/>
      <c r="M117" s="46"/>
      <c r="N117" s="148">
        <f>ROUND(N90*T117,1)</f>
        <v>0</v>
      </c>
      <c r="O117" s="135"/>
      <c r="P117" s="135"/>
      <c r="Q117" s="135"/>
      <c r="R117" s="47"/>
      <c r="S117" s="196"/>
      <c r="T117" s="197"/>
      <c r="U117" s="198" t="s">
        <v>50</v>
      </c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9" t="s">
        <v>209</v>
      </c>
      <c r="AZ117" s="196"/>
      <c r="BA117" s="196"/>
      <c r="BB117" s="196"/>
      <c r="BC117" s="196"/>
      <c r="BD117" s="196"/>
      <c r="BE117" s="200">
        <f>IF(U117="základní",N117,0)</f>
        <v>0</v>
      </c>
      <c r="BF117" s="200">
        <f>IF(U117="snížená",N117,0)</f>
        <v>0</v>
      </c>
      <c r="BG117" s="200">
        <f>IF(U117="zákl. přenesená",N117,0)</f>
        <v>0</v>
      </c>
      <c r="BH117" s="200">
        <f>IF(U117="sníž. přenesená",N117,0)</f>
        <v>0</v>
      </c>
      <c r="BI117" s="200">
        <f>IF(U117="nulová",N117,0)</f>
        <v>0</v>
      </c>
      <c r="BJ117" s="199" t="s">
        <v>102</v>
      </c>
      <c r="BK117" s="196"/>
      <c r="BL117" s="196"/>
      <c r="BM117" s="196"/>
    </row>
    <row r="118" s="1" customFormat="1" ht="18" customHeight="1">
      <c r="B118" s="45"/>
      <c r="C118" s="46"/>
      <c r="D118" s="153" t="s">
        <v>211</v>
      </c>
      <c r="E118" s="147"/>
      <c r="F118" s="147"/>
      <c r="G118" s="147"/>
      <c r="H118" s="147"/>
      <c r="I118" s="46"/>
      <c r="J118" s="46"/>
      <c r="K118" s="46"/>
      <c r="L118" s="46"/>
      <c r="M118" s="46"/>
      <c r="N118" s="148">
        <f>ROUND(N90*T118,1)</f>
        <v>0</v>
      </c>
      <c r="O118" s="135"/>
      <c r="P118" s="135"/>
      <c r="Q118" s="135"/>
      <c r="R118" s="47"/>
      <c r="S118" s="196"/>
      <c r="T118" s="197"/>
      <c r="U118" s="198" t="s">
        <v>50</v>
      </c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9" t="s">
        <v>209</v>
      </c>
      <c r="AZ118" s="196"/>
      <c r="BA118" s="196"/>
      <c r="BB118" s="196"/>
      <c r="BC118" s="196"/>
      <c r="BD118" s="196"/>
      <c r="BE118" s="200">
        <f>IF(U118="základní",N118,0)</f>
        <v>0</v>
      </c>
      <c r="BF118" s="200">
        <f>IF(U118="snížená",N118,0)</f>
        <v>0</v>
      </c>
      <c r="BG118" s="200">
        <f>IF(U118="zákl. přenesená",N118,0)</f>
        <v>0</v>
      </c>
      <c r="BH118" s="200">
        <f>IF(U118="sníž. přenesená",N118,0)</f>
        <v>0</v>
      </c>
      <c r="BI118" s="200">
        <f>IF(U118="nulová",N118,0)</f>
        <v>0</v>
      </c>
      <c r="BJ118" s="199" t="s">
        <v>102</v>
      </c>
      <c r="BK118" s="196"/>
      <c r="BL118" s="196"/>
      <c r="BM118" s="196"/>
    </row>
    <row r="119" s="1" customFormat="1" ht="18" customHeight="1">
      <c r="B119" s="45"/>
      <c r="C119" s="46"/>
      <c r="D119" s="153" t="s">
        <v>212</v>
      </c>
      <c r="E119" s="147"/>
      <c r="F119" s="147"/>
      <c r="G119" s="147"/>
      <c r="H119" s="147"/>
      <c r="I119" s="46"/>
      <c r="J119" s="46"/>
      <c r="K119" s="46"/>
      <c r="L119" s="46"/>
      <c r="M119" s="46"/>
      <c r="N119" s="148">
        <f>ROUND(N90*T119,1)</f>
        <v>0</v>
      </c>
      <c r="O119" s="135"/>
      <c r="P119" s="135"/>
      <c r="Q119" s="135"/>
      <c r="R119" s="47"/>
      <c r="S119" s="196"/>
      <c r="T119" s="197"/>
      <c r="U119" s="198" t="s">
        <v>50</v>
      </c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9" t="s">
        <v>209</v>
      </c>
      <c r="AZ119" s="196"/>
      <c r="BA119" s="196"/>
      <c r="BB119" s="196"/>
      <c r="BC119" s="196"/>
      <c r="BD119" s="196"/>
      <c r="BE119" s="200">
        <f>IF(U119="základní",N119,0)</f>
        <v>0</v>
      </c>
      <c r="BF119" s="200">
        <f>IF(U119="snížená",N119,0)</f>
        <v>0</v>
      </c>
      <c r="BG119" s="200">
        <f>IF(U119="zákl. přenesená",N119,0)</f>
        <v>0</v>
      </c>
      <c r="BH119" s="200">
        <f>IF(U119="sníž. přenesená",N119,0)</f>
        <v>0</v>
      </c>
      <c r="BI119" s="200">
        <f>IF(U119="nulová",N119,0)</f>
        <v>0</v>
      </c>
      <c r="BJ119" s="199" t="s">
        <v>102</v>
      </c>
      <c r="BK119" s="196"/>
      <c r="BL119" s="196"/>
      <c r="BM119" s="196"/>
    </row>
    <row r="120" s="1" customFormat="1" ht="18" customHeight="1">
      <c r="B120" s="45"/>
      <c r="C120" s="46"/>
      <c r="D120" s="153" t="s">
        <v>213</v>
      </c>
      <c r="E120" s="147"/>
      <c r="F120" s="147"/>
      <c r="G120" s="147"/>
      <c r="H120" s="147"/>
      <c r="I120" s="46"/>
      <c r="J120" s="46"/>
      <c r="K120" s="46"/>
      <c r="L120" s="46"/>
      <c r="M120" s="46"/>
      <c r="N120" s="148">
        <f>ROUND(N90*T120,1)</f>
        <v>0</v>
      </c>
      <c r="O120" s="135"/>
      <c r="P120" s="135"/>
      <c r="Q120" s="135"/>
      <c r="R120" s="47"/>
      <c r="S120" s="196"/>
      <c r="T120" s="197"/>
      <c r="U120" s="198" t="s">
        <v>50</v>
      </c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9" t="s">
        <v>209</v>
      </c>
      <c r="AZ120" s="196"/>
      <c r="BA120" s="196"/>
      <c r="BB120" s="196"/>
      <c r="BC120" s="196"/>
      <c r="BD120" s="196"/>
      <c r="BE120" s="200">
        <f>IF(U120="základní",N120,0)</f>
        <v>0</v>
      </c>
      <c r="BF120" s="200">
        <f>IF(U120="snížená",N120,0)</f>
        <v>0</v>
      </c>
      <c r="BG120" s="200">
        <f>IF(U120="zákl. přenesená",N120,0)</f>
        <v>0</v>
      </c>
      <c r="BH120" s="200">
        <f>IF(U120="sníž. přenesená",N120,0)</f>
        <v>0</v>
      </c>
      <c r="BI120" s="200">
        <f>IF(U120="nulová",N120,0)</f>
        <v>0</v>
      </c>
      <c r="BJ120" s="199" t="s">
        <v>102</v>
      </c>
      <c r="BK120" s="196"/>
      <c r="BL120" s="196"/>
      <c r="BM120" s="196"/>
    </row>
    <row r="121" s="1" customFormat="1" ht="18" customHeight="1">
      <c r="B121" s="45"/>
      <c r="C121" s="46"/>
      <c r="D121" s="147" t="s">
        <v>214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148">
        <f>ROUND(N90*T121,1)</f>
        <v>0</v>
      </c>
      <c r="O121" s="135"/>
      <c r="P121" s="135"/>
      <c r="Q121" s="135"/>
      <c r="R121" s="47"/>
      <c r="S121" s="196"/>
      <c r="T121" s="201"/>
      <c r="U121" s="202" t="s">
        <v>50</v>
      </c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9" t="s">
        <v>215</v>
      </c>
      <c r="AZ121" s="196"/>
      <c r="BA121" s="196"/>
      <c r="BB121" s="196"/>
      <c r="BC121" s="196"/>
      <c r="BD121" s="196"/>
      <c r="BE121" s="200">
        <f>IF(U121="základní",N121,0)</f>
        <v>0</v>
      </c>
      <c r="BF121" s="200">
        <f>IF(U121="snížená",N121,0)</f>
        <v>0</v>
      </c>
      <c r="BG121" s="200">
        <f>IF(U121="zákl. přenesená",N121,0)</f>
        <v>0</v>
      </c>
      <c r="BH121" s="200">
        <f>IF(U121="sníž. přenesená",N121,0)</f>
        <v>0</v>
      </c>
      <c r="BI121" s="200">
        <f>IF(U121="nulová",N121,0)</f>
        <v>0</v>
      </c>
      <c r="BJ121" s="199" t="s">
        <v>102</v>
      </c>
      <c r="BK121" s="196"/>
      <c r="BL121" s="196"/>
      <c r="BM121" s="196"/>
    </row>
    <row r="122" s="1" customForma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7"/>
      <c r="T122" s="179"/>
      <c r="U122" s="179"/>
    </row>
    <row r="123" s="1" customFormat="1" ht="29.28" customHeight="1">
      <c r="B123" s="45"/>
      <c r="C123" s="158" t="s">
        <v>160</v>
      </c>
      <c r="D123" s="159"/>
      <c r="E123" s="159"/>
      <c r="F123" s="159"/>
      <c r="G123" s="159"/>
      <c r="H123" s="159"/>
      <c r="I123" s="159"/>
      <c r="J123" s="159"/>
      <c r="K123" s="159"/>
      <c r="L123" s="160">
        <f>ROUND(SUM(N90+N115),1)</f>
        <v>0</v>
      </c>
      <c r="M123" s="160"/>
      <c r="N123" s="160"/>
      <c r="O123" s="160"/>
      <c r="P123" s="160"/>
      <c r="Q123" s="160"/>
      <c r="R123" s="47"/>
      <c r="T123" s="179"/>
      <c r="U123" s="179"/>
    </row>
    <row r="124" s="1" customFormat="1" ht="6.96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  <c r="T124" s="179"/>
      <c r="U124" s="179"/>
    </row>
    <row r="128" s="1" customFormat="1" ht="6.96" customHeight="1">
      <c r="B128" s="7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9"/>
    </row>
    <row r="129" s="1" customFormat="1" ht="36.96" customHeight="1">
      <c r="B129" s="45"/>
      <c r="C129" s="26" t="s">
        <v>216</v>
      </c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7"/>
    </row>
    <row r="130" s="1" customFormat="1" ht="6.96" customHeight="1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7"/>
    </row>
    <row r="131" s="1" customFormat="1" ht="30" customHeight="1">
      <c r="B131" s="45"/>
      <c r="C131" s="37" t="s">
        <v>19</v>
      </c>
      <c r="D131" s="46"/>
      <c r="E131" s="46"/>
      <c r="F131" s="163" t="str">
        <f>F6</f>
        <v>Stavební úpravy porodny krav</v>
      </c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46"/>
      <c r="R131" s="47"/>
    </row>
    <row r="132" ht="30" customHeight="1">
      <c r="B132" s="25"/>
      <c r="C132" s="37" t="s">
        <v>168</v>
      </c>
      <c r="D132" s="30"/>
      <c r="E132" s="30"/>
      <c r="F132" s="163" t="s">
        <v>169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28"/>
    </row>
    <row r="133" ht="30" customHeight="1">
      <c r="B133" s="25"/>
      <c r="C133" s="37" t="s">
        <v>170</v>
      </c>
      <c r="D133" s="30"/>
      <c r="E133" s="30"/>
      <c r="F133" s="163" t="s">
        <v>1315</v>
      </c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28"/>
    </row>
    <row r="134" s="1" customFormat="1" ht="36.96" customHeight="1">
      <c r="B134" s="45"/>
      <c r="C134" s="84" t="s">
        <v>172</v>
      </c>
      <c r="D134" s="46"/>
      <c r="E134" s="46"/>
      <c r="F134" s="86" t="str">
        <f>F9</f>
        <v>02a - Stavební část</v>
      </c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7"/>
    </row>
    <row r="135" s="1" customFormat="1" ht="6.96" customHeight="1"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7"/>
    </row>
    <row r="136" s="1" customFormat="1" ht="18" customHeight="1">
      <c r="B136" s="45"/>
      <c r="C136" s="37" t="s">
        <v>24</v>
      </c>
      <c r="D136" s="46"/>
      <c r="E136" s="46"/>
      <c r="F136" s="32" t="str">
        <f>F11</f>
        <v>Košetice</v>
      </c>
      <c r="G136" s="46"/>
      <c r="H136" s="46"/>
      <c r="I136" s="46"/>
      <c r="J136" s="46"/>
      <c r="K136" s="37" t="s">
        <v>26</v>
      </c>
      <c r="L136" s="46"/>
      <c r="M136" s="89" t="str">
        <f>IF(O11="","",O11)</f>
        <v>8. 2. 2019</v>
      </c>
      <c r="N136" s="89"/>
      <c r="O136" s="89"/>
      <c r="P136" s="89"/>
      <c r="Q136" s="46"/>
      <c r="R136" s="47"/>
    </row>
    <row r="137" s="1" customFormat="1" ht="6.96" customHeight="1"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7"/>
    </row>
    <row r="138" s="1" customFormat="1">
      <c r="B138" s="45"/>
      <c r="C138" s="37" t="s">
        <v>28</v>
      </c>
      <c r="D138" s="46"/>
      <c r="E138" s="46"/>
      <c r="F138" s="32" t="str">
        <f>E14</f>
        <v>Agropodnik Košetice,a.s.</v>
      </c>
      <c r="G138" s="46"/>
      <c r="H138" s="46"/>
      <c r="I138" s="46"/>
      <c r="J138" s="46"/>
      <c r="K138" s="37" t="s">
        <v>36</v>
      </c>
      <c r="L138" s="46"/>
      <c r="M138" s="32" t="str">
        <f>E20</f>
        <v>Farmtec a.s.</v>
      </c>
      <c r="N138" s="32"/>
      <c r="O138" s="32"/>
      <c r="P138" s="32"/>
      <c r="Q138" s="32"/>
      <c r="R138" s="47"/>
    </row>
    <row r="139" s="1" customFormat="1" ht="14.4" customHeight="1">
      <c r="B139" s="45"/>
      <c r="C139" s="37" t="s">
        <v>34</v>
      </c>
      <c r="D139" s="46"/>
      <c r="E139" s="46"/>
      <c r="F139" s="32" t="str">
        <f>IF(E17="","",E17)</f>
        <v>Vyplň údaj</v>
      </c>
      <c r="G139" s="46"/>
      <c r="H139" s="46"/>
      <c r="I139" s="46"/>
      <c r="J139" s="46"/>
      <c r="K139" s="37" t="s">
        <v>40</v>
      </c>
      <c r="L139" s="46"/>
      <c r="M139" s="32" t="str">
        <f>E23</f>
        <v xml:space="preserve"> </v>
      </c>
      <c r="N139" s="32"/>
      <c r="O139" s="32"/>
      <c r="P139" s="32"/>
      <c r="Q139" s="32"/>
      <c r="R139" s="47"/>
    </row>
    <row r="140" s="1" customFormat="1" ht="10.32" customHeight="1"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7"/>
    </row>
    <row r="141" s="9" customFormat="1" ht="29.28" customHeight="1">
      <c r="B141" s="203"/>
      <c r="C141" s="204" t="s">
        <v>217</v>
      </c>
      <c r="D141" s="205" t="s">
        <v>218</v>
      </c>
      <c r="E141" s="205" t="s">
        <v>64</v>
      </c>
      <c r="F141" s="205" t="s">
        <v>219</v>
      </c>
      <c r="G141" s="205"/>
      <c r="H141" s="205"/>
      <c r="I141" s="205"/>
      <c r="J141" s="205" t="s">
        <v>220</v>
      </c>
      <c r="K141" s="205" t="s">
        <v>221</v>
      </c>
      <c r="L141" s="205" t="s">
        <v>222</v>
      </c>
      <c r="M141" s="205"/>
      <c r="N141" s="205" t="s">
        <v>177</v>
      </c>
      <c r="O141" s="205"/>
      <c r="P141" s="205"/>
      <c r="Q141" s="206"/>
      <c r="R141" s="207"/>
      <c r="T141" s="105" t="s">
        <v>223</v>
      </c>
      <c r="U141" s="106" t="s">
        <v>46</v>
      </c>
      <c r="V141" s="106" t="s">
        <v>224</v>
      </c>
      <c r="W141" s="106" t="s">
        <v>225</v>
      </c>
      <c r="X141" s="106" t="s">
        <v>226</v>
      </c>
      <c r="Y141" s="106" t="s">
        <v>227</v>
      </c>
      <c r="Z141" s="106" t="s">
        <v>228</v>
      </c>
      <c r="AA141" s="107" t="s">
        <v>229</v>
      </c>
    </row>
    <row r="142" s="1" customFormat="1" ht="29.28" customHeight="1">
      <c r="B142" s="45"/>
      <c r="C142" s="109" t="s">
        <v>174</v>
      </c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208">
        <f>BK142</f>
        <v>0</v>
      </c>
      <c r="O142" s="209"/>
      <c r="P142" s="209"/>
      <c r="Q142" s="209"/>
      <c r="R142" s="47"/>
      <c r="T142" s="108"/>
      <c r="U142" s="66"/>
      <c r="V142" s="66"/>
      <c r="W142" s="210">
        <f>W143+W215+W264+W268</f>
        <v>0</v>
      </c>
      <c r="X142" s="66"/>
      <c r="Y142" s="210">
        <f>Y143+Y215+Y264+Y268</f>
        <v>168.68485025999999</v>
      </c>
      <c r="Z142" s="66"/>
      <c r="AA142" s="211">
        <f>AA143+AA215+AA264+AA268</f>
        <v>25.761120000000005</v>
      </c>
      <c r="AT142" s="21" t="s">
        <v>81</v>
      </c>
      <c r="AU142" s="21" t="s">
        <v>179</v>
      </c>
      <c r="BK142" s="212">
        <f>BK143+BK215+BK264+BK268</f>
        <v>0</v>
      </c>
    </row>
    <row r="143" s="10" customFormat="1" ht="37.44001" customHeight="1">
      <c r="B143" s="213"/>
      <c r="C143" s="214"/>
      <c r="D143" s="215" t="s">
        <v>180</v>
      </c>
      <c r="E143" s="215"/>
      <c r="F143" s="215"/>
      <c r="G143" s="215"/>
      <c r="H143" s="215"/>
      <c r="I143" s="215"/>
      <c r="J143" s="215"/>
      <c r="K143" s="215"/>
      <c r="L143" s="215"/>
      <c r="M143" s="215"/>
      <c r="N143" s="216">
        <f>BK143</f>
        <v>0</v>
      </c>
      <c r="O143" s="187"/>
      <c r="P143" s="187"/>
      <c r="Q143" s="187"/>
      <c r="R143" s="217"/>
      <c r="T143" s="218"/>
      <c r="U143" s="214"/>
      <c r="V143" s="214"/>
      <c r="W143" s="219">
        <f>W144+W155+W160+W174+W181+W185+W190+W200+W204+W209+W213</f>
        <v>0</v>
      </c>
      <c r="X143" s="214"/>
      <c r="Y143" s="219">
        <f>Y144+Y155+Y160+Y174+Y181+Y185+Y190+Y200+Y204+Y209+Y213</f>
        <v>165.15195016999999</v>
      </c>
      <c r="Z143" s="214"/>
      <c r="AA143" s="220">
        <f>AA144+AA155+AA160+AA174+AA181+AA185+AA190+AA200+AA204+AA209+AA213</f>
        <v>25.761120000000005</v>
      </c>
      <c r="AR143" s="221" t="s">
        <v>89</v>
      </c>
      <c r="AT143" s="222" t="s">
        <v>81</v>
      </c>
      <c r="AU143" s="222" t="s">
        <v>82</v>
      </c>
      <c r="AY143" s="221" t="s">
        <v>230</v>
      </c>
      <c r="BK143" s="223">
        <f>BK144+BK155+BK160+BK174+BK181+BK185+BK190+BK200+BK204+BK209+BK213</f>
        <v>0</v>
      </c>
    </row>
    <row r="144" s="10" customFormat="1" ht="19.92" customHeight="1">
      <c r="B144" s="213"/>
      <c r="C144" s="214"/>
      <c r="D144" s="224" t="s">
        <v>1079</v>
      </c>
      <c r="E144" s="224"/>
      <c r="F144" s="224"/>
      <c r="G144" s="224"/>
      <c r="H144" s="224"/>
      <c r="I144" s="224"/>
      <c r="J144" s="224"/>
      <c r="K144" s="224"/>
      <c r="L144" s="224"/>
      <c r="M144" s="224"/>
      <c r="N144" s="225">
        <f>BK144</f>
        <v>0</v>
      </c>
      <c r="O144" s="226"/>
      <c r="P144" s="226"/>
      <c r="Q144" s="226"/>
      <c r="R144" s="217"/>
      <c r="T144" s="218"/>
      <c r="U144" s="214"/>
      <c r="V144" s="214"/>
      <c r="W144" s="219">
        <f>SUM(W145:W154)</f>
        <v>0</v>
      </c>
      <c r="X144" s="214"/>
      <c r="Y144" s="219">
        <f>SUM(Y145:Y154)</f>
        <v>0</v>
      </c>
      <c r="Z144" s="214"/>
      <c r="AA144" s="220">
        <f>SUM(AA145:AA154)</f>
        <v>0</v>
      </c>
      <c r="AR144" s="221" t="s">
        <v>89</v>
      </c>
      <c r="AT144" s="222" t="s">
        <v>81</v>
      </c>
      <c r="AU144" s="222" t="s">
        <v>89</v>
      </c>
      <c r="AY144" s="221" t="s">
        <v>230</v>
      </c>
      <c r="BK144" s="223">
        <f>SUM(BK145:BK154)</f>
        <v>0</v>
      </c>
    </row>
    <row r="145" s="1" customFormat="1" ht="25.5" customHeight="1">
      <c r="B145" s="45"/>
      <c r="C145" s="227" t="s">
        <v>89</v>
      </c>
      <c r="D145" s="227" t="s">
        <v>231</v>
      </c>
      <c r="E145" s="228" t="s">
        <v>1322</v>
      </c>
      <c r="F145" s="229" t="s">
        <v>1323</v>
      </c>
      <c r="G145" s="229"/>
      <c r="H145" s="229"/>
      <c r="I145" s="229"/>
      <c r="J145" s="230" t="s">
        <v>242</v>
      </c>
      <c r="K145" s="231">
        <v>51</v>
      </c>
      <c r="L145" s="232">
        <v>0</v>
      </c>
      <c r="M145" s="233"/>
      <c r="N145" s="234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102</v>
      </c>
      <c r="AT145" s="21" t="s">
        <v>231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102</v>
      </c>
      <c r="BM145" s="21" t="s">
        <v>1324</v>
      </c>
    </row>
    <row r="146" s="1" customFormat="1" ht="25.5" customHeight="1">
      <c r="B146" s="45"/>
      <c r="C146" s="227" t="s">
        <v>93</v>
      </c>
      <c r="D146" s="227" t="s">
        <v>231</v>
      </c>
      <c r="E146" s="228" t="s">
        <v>247</v>
      </c>
      <c r="F146" s="229" t="s">
        <v>248</v>
      </c>
      <c r="G146" s="229"/>
      <c r="H146" s="229"/>
      <c r="I146" s="229"/>
      <c r="J146" s="230" t="s">
        <v>242</v>
      </c>
      <c r="K146" s="231">
        <v>51</v>
      </c>
      <c r="L146" s="232">
        <v>0</v>
      </c>
      <c r="M146" s="233"/>
      <c r="N146" s="234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</v>
      </c>
      <c r="Y146" s="236">
        <f>X146*K146</f>
        <v>0</v>
      </c>
      <c r="Z146" s="236">
        <v>0</v>
      </c>
      <c r="AA146" s="237">
        <f>Z146*K146</f>
        <v>0</v>
      </c>
      <c r="AR146" s="21" t="s">
        <v>102</v>
      </c>
      <c r="AT146" s="21" t="s">
        <v>231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102</v>
      </c>
      <c r="BM146" s="21" t="s">
        <v>1325</v>
      </c>
    </row>
    <row r="147" s="1" customFormat="1" ht="25.5" customHeight="1">
      <c r="B147" s="45"/>
      <c r="C147" s="227" t="s">
        <v>97</v>
      </c>
      <c r="D147" s="227" t="s">
        <v>231</v>
      </c>
      <c r="E147" s="228" t="s">
        <v>1326</v>
      </c>
      <c r="F147" s="229" t="s">
        <v>1327</v>
      </c>
      <c r="G147" s="229"/>
      <c r="H147" s="229"/>
      <c r="I147" s="229"/>
      <c r="J147" s="230" t="s">
        <v>242</v>
      </c>
      <c r="K147" s="231">
        <v>19.305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102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102</v>
      </c>
      <c r="BM147" s="21" t="s">
        <v>1328</v>
      </c>
    </row>
    <row r="148" s="1" customFormat="1" ht="25.5" customHeight="1">
      <c r="B148" s="45"/>
      <c r="C148" s="227" t="s">
        <v>102</v>
      </c>
      <c r="D148" s="227" t="s">
        <v>231</v>
      </c>
      <c r="E148" s="228" t="s">
        <v>1329</v>
      </c>
      <c r="F148" s="229" t="s">
        <v>1330</v>
      </c>
      <c r="G148" s="229"/>
      <c r="H148" s="229"/>
      <c r="I148" s="229"/>
      <c r="J148" s="230" t="s">
        <v>242</v>
      </c>
      <c r="K148" s="231">
        <v>19.305</v>
      </c>
      <c r="L148" s="232">
        <v>0</v>
      </c>
      <c r="M148" s="233"/>
      <c r="N148" s="234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</v>
      </c>
      <c r="Y148" s="236">
        <f>X148*K148</f>
        <v>0</v>
      </c>
      <c r="Z148" s="236">
        <v>0</v>
      </c>
      <c r="AA148" s="237">
        <f>Z148*K148</f>
        <v>0</v>
      </c>
      <c r="AR148" s="21" t="s">
        <v>102</v>
      </c>
      <c r="AT148" s="21" t="s">
        <v>231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102</v>
      </c>
      <c r="BM148" s="21" t="s">
        <v>1331</v>
      </c>
    </row>
    <row r="149" s="1" customFormat="1" ht="25.5" customHeight="1">
      <c r="B149" s="45"/>
      <c r="C149" s="227" t="s">
        <v>109</v>
      </c>
      <c r="D149" s="227" t="s">
        <v>231</v>
      </c>
      <c r="E149" s="228" t="s">
        <v>259</v>
      </c>
      <c r="F149" s="229" t="s">
        <v>260</v>
      </c>
      <c r="G149" s="229"/>
      <c r="H149" s="229"/>
      <c r="I149" s="229"/>
      <c r="J149" s="230" t="s">
        <v>242</v>
      </c>
      <c r="K149" s="231">
        <v>19.305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102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102</v>
      </c>
      <c r="BM149" s="21" t="s">
        <v>1332</v>
      </c>
    </row>
    <row r="150" s="1" customFormat="1" ht="25.5" customHeight="1">
      <c r="B150" s="45"/>
      <c r="C150" s="227" t="s">
        <v>250</v>
      </c>
      <c r="D150" s="227" t="s">
        <v>231</v>
      </c>
      <c r="E150" s="228" t="s">
        <v>267</v>
      </c>
      <c r="F150" s="229" t="s">
        <v>268</v>
      </c>
      <c r="G150" s="229"/>
      <c r="H150" s="229"/>
      <c r="I150" s="229"/>
      <c r="J150" s="230" t="s">
        <v>242</v>
      </c>
      <c r="K150" s="231">
        <v>94.905000000000001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0</v>
      </c>
      <c r="Y150" s="236">
        <f>X150*K150</f>
        <v>0</v>
      </c>
      <c r="Z150" s="236">
        <v>0</v>
      </c>
      <c r="AA150" s="237">
        <f>Z150*K150</f>
        <v>0</v>
      </c>
      <c r="AR150" s="21" t="s">
        <v>102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102</v>
      </c>
      <c r="BM150" s="21" t="s">
        <v>1333</v>
      </c>
    </row>
    <row r="151" s="1" customFormat="1" ht="25.5" customHeight="1">
      <c r="B151" s="45"/>
      <c r="C151" s="227" t="s">
        <v>254</v>
      </c>
      <c r="D151" s="227" t="s">
        <v>231</v>
      </c>
      <c r="E151" s="228" t="s">
        <v>1105</v>
      </c>
      <c r="F151" s="229" t="s">
        <v>1106</v>
      </c>
      <c r="G151" s="229"/>
      <c r="H151" s="229"/>
      <c r="I151" s="229"/>
      <c r="J151" s="230" t="s">
        <v>242</v>
      </c>
      <c r="K151" s="231">
        <v>94.905000000000001</v>
      </c>
      <c r="L151" s="232">
        <v>0</v>
      </c>
      <c r="M151" s="233"/>
      <c r="N151" s="234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102</v>
      </c>
      <c r="AT151" s="21" t="s">
        <v>231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102</v>
      </c>
      <c r="BM151" s="21" t="s">
        <v>1334</v>
      </c>
    </row>
    <row r="152" s="1" customFormat="1" ht="16.5" customHeight="1">
      <c r="B152" s="45"/>
      <c r="C152" s="227" t="s">
        <v>258</v>
      </c>
      <c r="D152" s="227" t="s">
        <v>231</v>
      </c>
      <c r="E152" s="228" t="s">
        <v>279</v>
      </c>
      <c r="F152" s="229" t="s">
        <v>280</v>
      </c>
      <c r="G152" s="229"/>
      <c r="H152" s="229"/>
      <c r="I152" s="229"/>
      <c r="J152" s="230" t="s">
        <v>242</v>
      </c>
      <c r="K152" s="231">
        <v>94.905000000000001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102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102</v>
      </c>
      <c r="BM152" s="21" t="s">
        <v>1335</v>
      </c>
    </row>
    <row r="153" s="1" customFormat="1" ht="25.5" customHeight="1">
      <c r="B153" s="45"/>
      <c r="C153" s="227" t="s">
        <v>262</v>
      </c>
      <c r="D153" s="227" t="s">
        <v>231</v>
      </c>
      <c r="E153" s="228" t="s">
        <v>1336</v>
      </c>
      <c r="F153" s="229" t="s">
        <v>1337</v>
      </c>
      <c r="G153" s="229"/>
      <c r="H153" s="229"/>
      <c r="I153" s="229"/>
      <c r="J153" s="230" t="s">
        <v>242</v>
      </c>
      <c r="K153" s="231">
        <v>24.600000000000001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102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102</v>
      </c>
      <c r="BM153" s="21" t="s">
        <v>1338</v>
      </c>
    </row>
    <row r="154" s="1" customFormat="1" ht="25.5" customHeight="1">
      <c r="B154" s="45"/>
      <c r="C154" s="227" t="s">
        <v>266</v>
      </c>
      <c r="D154" s="227" t="s">
        <v>231</v>
      </c>
      <c r="E154" s="228" t="s">
        <v>286</v>
      </c>
      <c r="F154" s="229" t="s">
        <v>287</v>
      </c>
      <c r="G154" s="229"/>
      <c r="H154" s="229"/>
      <c r="I154" s="229"/>
      <c r="J154" s="230" t="s">
        <v>288</v>
      </c>
      <c r="K154" s="231">
        <v>57.399999999999999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102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102</v>
      </c>
      <c r="BM154" s="21" t="s">
        <v>1339</v>
      </c>
    </row>
    <row r="155" s="10" customFormat="1" ht="29.88" customHeight="1">
      <c r="B155" s="213"/>
      <c r="C155" s="214"/>
      <c r="D155" s="224" t="s">
        <v>182</v>
      </c>
      <c r="E155" s="224"/>
      <c r="F155" s="224"/>
      <c r="G155" s="224"/>
      <c r="H155" s="224"/>
      <c r="I155" s="224"/>
      <c r="J155" s="224"/>
      <c r="K155" s="224"/>
      <c r="L155" s="224"/>
      <c r="M155" s="224"/>
      <c r="N155" s="238">
        <f>BK155</f>
        <v>0</v>
      </c>
      <c r="O155" s="239"/>
      <c r="P155" s="239"/>
      <c r="Q155" s="239"/>
      <c r="R155" s="217"/>
      <c r="T155" s="218"/>
      <c r="U155" s="214"/>
      <c r="V155" s="214"/>
      <c r="W155" s="219">
        <f>SUM(W156:W159)</f>
        <v>0</v>
      </c>
      <c r="X155" s="214"/>
      <c r="Y155" s="219">
        <f>SUM(Y156:Y159)</f>
        <v>39.377731569999995</v>
      </c>
      <c r="Z155" s="214"/>
      <c r="AA155" s="220">
        <f>SUM(AA156:AA159)</f>
        <v>0</v>
      </c>
      <c r="AR155" s="221" t="s">
        <v>89</v>
      </c>
      <c r="AT155" s="222" t="s">
        <v>81</v>
      </c>
      <c r="AU155" s="222" t="s">
        <v>89</v>
      </c>
      <c r="AY155" s="221" t="s">
        <v>230</v>
      </c>
      <c r="BK155" s="223">
        <f>SUM(BK156:BK159)</f>
        <v>0</v>
      </c>
    </row>
    <row r="156" s="1" customFormat="1" ht="16.5" customHeight="1">
      <c r="B156" s="45"/>
      <c r="C156" s="227" t="s">
        <v>270</v>
      </c>
      <c r="D156" s="227" t="s">
        <v>231</v>
      </c>
      <c r="E156" s="228" t="s">
        <v>291</v>
      </c>
      <c r="F156" s="229" t="s">
        <v>292</v>
      </c>
      <c r="G156" s="229"/>
      <c r="H156" s="229"/>
      <c r="I156" s="229"/>
      <c r="J156" s="230" t="s">
        <v>242</v>
      </c>
      <c r="K156" s="231">
        <v>15.722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2.45329</v>
      </c>
      <c r="Y156" s="236">
        <f>X156*K156</f>
        <v>38.570625379999996</v>
      </c>
      <c r="Z156" s="236">
        <v>0</v>
      </c>
      <c r="AA156" s="237">
        <f>Z156*K156</f>
        <v>0</v>
      </c>
      <c r="AR156" s="21" t="s">
        <v>102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102</v>
      </c>
      <c r="BM156" s="21" t="s">
        <v>1340</v>
      </c>
    </row>
    <row r="157" s="1" customFormat="1" ht="16.5" customHeight="1">
      <c r="B157" s="45"/>
      <c r="C157" s="227" t="s">
        <v>274</v>
      </c>
      <c r="D157" s="227" t="s">
        <v>231</v>
      </c>
      <c r="E157" s="228" t="s">
        <v>295</v>
      </c>
      <c r="F157" s="229" t="s">
        <v>296</v>
      </c>
      <c r="G157" s="229"/>
      <c r="H157" s="229"/>
      <c r="I157" s="229"/>
      <c r="J157" s="230" t="s">
        <v>288</v>
      </c>
      <c r="K157" s="231">
        <v>21.399999999999999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0.0026900000000000001</v>
      </c>
      <c r="Y157" s="236">
        <f>X157*K157</f>
        <v>0.057565999999999999</v>
      </c>
      <c r="Z157" s="236">
        <v>0</v>
      </c>
      <c r="AA157" s="237">
        <f>Z157*K157</f>
        <v>0</v>
      </c>
      <c r="AR157" s="21" t="s">
        <v>102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102</v>
      </c>
      <c r="BM157" s="21" t="s">
        <v>1341</v>
      </c>
    </row>
    <row r="158" s="1" customFormat="1" ht="25.5" customHeight="1">
      <c r="B158" s="45"/>
      <c r="C158" s="227" t="s">
        <v>278</v>
      </c>
      <c r="D158" s="227" t="s">
        <v>231</v>
      </c>
      <c r="E158" s="228" t="s">
        <v>299</v>
      </c>
      <c r="F158" s="229" t="s">
        <v>300</v>
      </c>
      <c r="G158" s="229"/>
      <c r="H158" s="229"/>
      <c r="I158" s="229"/>
      <c r="J158" s="230" t="s">
        <v>288</v>
      </c>
      <c r="K158" s="231">
        <v>21.399999999999999</v>
      </c>
      <c r="L158" s="232">
        <v>0</v>
      </c>
      <c r="M158" s="233"/>
      <c r="N158" s="234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</v>
      </c>
      <c r="Y158" s="236">
        <f>X158*K158</f>
        <v>0</v>
      </c>
      <c r="Z158" s="236">
        <v>0</v>
      </c>
      <c r="AA158" s="237">
        <f>Z158*K158</f>
        <v>0</v>
      </c>
      <c r="AR158" s="21" t="s">
        <v>102</v>
      </c>
      <c r="AT158" s="21" t="s">
        <v>231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102</v>
      </c>
      <c r="BM158" s="21" t="s">
        <v>1342</v>
      </c>
    </row>
    <row r="159" s="1" customFormat="1" ht="25.5" customHeight="1">
      <c r="B159" s="45"/>
      <c r="C159" s="227" t="s">
        <v>282</v>
      </c>
      <c r="D159" s="227" t="s">
        <v>231</v>
      </c>
      <c r="E159" s="228" t="s">
        <v>303</v>
      </c>
      <c r="F159" s="229" t="s">
        <v>304</v>
      </c>
      <c r="G159" s="229"/>
      <c r="H159" s="229"/>
      <c r="I159" s="229"/>
      <c r="J159" s="230" t="s">
        <v>305</v>
      </c>
      <c r="K159" s="231">
        <v>0.70699999999999996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1.0601700000000001</v>
      </c>
      <c r="Y159" s="236">
        <f>X159*K159</f>
        <v>0.74954019000000005</v>
      </c>
      <c r="Z159" s="236">
        <v>0</v>
      </c>
      <c r="AA159" s="237">
        <f>Z159*K159</f>
        <v>0</v>
      </c>
      <c r="AR159" s="21" t="s">
        <v>102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102</v>
      </c>
      <c r="BM159" s="21" t="s">
        <v>1343</v>
      </c>
    </row>
    <row r="160" s="10" customFormat="1" ht="29.88" customHeight="1">
      <c r="B160" s="213"/>
      <c r="C160" s="214"/>
      <c r="D160" s="224" t="s">
        <v>184</v>
      </c>
      <c r="E160" s="224"/>
      <c r="F160" s="224"/>
      <c r="G160" s="224"/>
      <c r="H160" s="224"/>
      <c r="I160" s="224"/>
      <c r="J160" s="224"/>
      <c r="K160" s="224"/>
      <c r="L160" s="224"/>
      <c r="M160" s="224"/>
      <c r="N160" s="238">
        <f>BK160</f>
        <v>0</v>
      </c>
      <c r="O160" s="239"/>
      <c r="P160" s="239"/>
      <c r="Q160" s="239"/>
      <c r="R160" s="217"/>
      <c r="T160" s="218"/>
      <c r="U160" s="214"/>
      <c r="V160" s="214"/>
      <c r="W160" s="219">
        <f>SUM(W161:W173)</f>
        <v>0</v>
      </c>
      <c r="X160" s="214"/>
      <c r="Y160" s="219">
        <f>SUM(Y161:Y173)</f>
        <v>65.365846680000004</v>
      </c>
      <c r="Z160" s="214"/>
      <c r="AA160" s="220">
        <f>SUM(AA161:AA173)</f>
        <v>0</v>
      </c>
      <c r="AR160" s="221" t="s">
        <v>89</v>
      </c>
      <c r="AT160" s="222" t="s">
        <v>81</v>
      </c>
      <c r="AU160" s="222" t="s">
        <v>89</v>
      </c>
      <c r="AY160" s="221" t="s">
        <v>230</v>
      </c>
      <c r="BK160" s="223">
        <f>SUM(BK161:BK173)</f>
        <v>0</v>
      </c>
    </row>
    <row r="161" s="1" customFormat="1" ht="38.25" customHeight="1">
      <c r="B161" s="45"/>
      <c r="C161" s="227" t="s">
        <v>11</v>
      </c>
      <c r="D161" s="227" t="s">
        <v>231</v>
      </c>
      <c r="E161" s="228" t="s">
        <v>1344</v>
      </c>
      <c r="F161" s="229" t="s">
        <v>1345</v>
      </c>
      <c r="G161" s="229"/>
      <c r="H161" s="229"/>
      <c r="I161" s="229"/>
      <c r="J161" s="230" t="s">
        <v>288</v>
      </c>
      <c r="K161" s="231">
        <v>12.15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0.58443000000000001</v>
      </c>
      <c r="Y161" s="236">
        <f>X161*K161</f>
        <v>7.1008244999999999</v>
      </c>
      <c r="Z161" s="236">
        <v>0</v>
      </c>
      <c r="AA161" s="237">
        <f>Z161*K161</f>
        <v>0</v>
      </c>
      <c r="AR161" s="21" t="s">
        <v>102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102</v>
      </c>
      <c r="BM161" s="21" t="s">
        <v>1346</v>
      </c>
    </row>
    <row r="162" s="1" customFormat="1" ht="38.25" customHeight="1">
      <c r="B162" s="45"/>
      <c r="C162" s="227" t="s">
        <v>290</v>
      </c>
      <c r="D162" s="227" t="s">
        <v>231</v>
      </c>
      <c r="E162" s="228" t="s">
        <v>1347</v>
      </c>
      <c r="F162" s="229" t="s">
        <v>1348</v>
      </c>
      <c r="G162" s="229"/>
      <c r="H162" s="229"/>
      <c r="I162" s="229"/>
      <c r="J162" s="230" t="s">
        <v>288</v>
      </c>
      <c r="K162" s="231">
        <v>84.424999999999997</v>
      </c>
      <c r="L162" s="232">
        <v>0</v>
      </c>
      <c r="M162" s="233"/>
      <c r="N162" s="234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0.19111</v>
      </c>
      <c r="Y162" s="236">
        <f>X162*K162</f>
        <v>16.13446175</v>
      </c>
      <c r="Z162" s="236">
        <v>0</v>
      </c>
      <c r="AA162" s="237">
        <f>Z162*K162</f>
        <v>0</v>
      </c>
      <c r="AR162" s="21" t="s">
        <v>102</v>
      </c>
      <c r="AT162" s="21" t="s">
        <v>231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102</v>
      </c>
      <c r="BM162" s="21" t="s">
        <v>1349</v>
      </c>
    </row>
    <row r="163" s="1" customFormat="1" ht="38.25" customHeight="1">
      <c r="B163" s="45"/>
      <c r="C163" s="227" t="s">
        <v>294</v>
      </c>
      <c r="D163" s="227" t="s">
        <v>231</v>
      </c>
      <c r="E163" s="228" t="s">
        <v>1350</v>
      </c>
      <c r="F163" s="229" t="s">
        <v>1351</v>
      </c>
      <c r="G163" s="229"/>
      <c r="H163" s="229"/>
      <c r="I163" s="229"/>
      <c r="J163" s="230" t="s">
        <v>288</v>
      </c>
      <c r="K163" s="231">
        <v>60.984999999999999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0.20133000000000001</v>
      </c>
      <c r="Y163" s="236">
        <f>X163*K163</f>
        <v>12.27811005</v>
      </c>
      <c r="Z163" s="236">
        <v>0</v>
      </c>
      <c r="AA163" s="237">
        <f>Z163*K163</f>
        <v>0</v>
      </c>
      <c r="AR163" s="21" t="s">
        <v>102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102</v>
      </c>
      <c r="BM163" s="21" t="s">
        <v>1352</v>
      </c>
    </row>
    <row r="164" s="1" customFormat="1" ht="25.5" customHeight="1">
      <c r="B164" s="45"/>
      <c r="C164" s="227" t="s">
        <v>298</v>
      </c>
      <c r="D164" s="227" t="s">
        <v>231</v>
      </c>
      <c r="E164" s="228" t="s">
        <v>1353</v>
      </c>
      <c r="F164" s="229" t="s">
        <v>1354</v>
      </c>
      <c r="G164" s="229"/>
      <c r="H164" s="229"/>
      <c r="I164" s="229"/>
      <c r="J164" s="230" t="s">
        <v>481</v>
      </c>
      <c r="K164" s="231">
        <v>2</v>
      </c>
      <c r="L164" s="232">
        <v>0</v>
      </c>
      <c r="M164" s="233"/>
      <c r="N164" s="234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0.022780000000000002</v>
      </c>
      <c r="Y164" s="236">
        <f>X164*K164</f>
        <v>0.045560000000000003</v>
      </c>
      <c r="Z164" s="236">
        <v>0</v>
      </c>
      <c r="AA164" s="237">
        <f>Z164*K164</f>
        <v>0</v>
      </c>
      <c r="AR164" s="21" t="s">
        <v>102</v>
      </c>
      <c r="AT164" s="21" t="s">
        <v>231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102</v>
      </c>
      <c r="BM164" s="21" t="s">
        <v>1355</v>
      </c>
    </row>
    <row r="165" s="1" customFormat="1" ht="25.5" customHeight="1">
      <c r="B165" s="45"/>
      <c r="C165" s="227" t="s">
        <v>302</v>
      </c>
      <c r="D165" s="227" t="s">
        <v>231</v>
      </c>
      <c r="E165" s="228" t="s">
        <v>1356</v>
      </c>
      <c r="F165" s="229" t="s">
        <v>1357</v>
      </c>
      <c r="G165" s="229"/>
      <c r="H165" s="229"/>
      <c r="I165" s="229"/>
      <c r="J165" s="230" t="s">
        <v>481</v>
      </c>
      <c r="K165" s="231">
        <v>9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0.04555</v>
      </c>
      <c r="Y165" s="236">
        <f>X165*K165</f>
        <v>0.40994999999999998</v>
      </c>
      <c r="Z165" s="236">
        <v>0</v>
      </c>
      <c r="AA165" s="237">
        <f>Z165*K165</f>
        <v>0</v>
      </c>
      <c r="AR165" s="21" t="s">
        <v>102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102</v>
      </c>
      <c r="BM165" s="21" t="s">
        <v>1358</v>
      </c>
    </row>
    <row r="166" s="1" customFormat="1" ht="25.5" customHeight="1">
      <c r="B166" s="45"/>
      <c r="C166" s="227" t="s">
        <v>307</v>
      </c>
      <c r="D166" s="227" t="s">
        <v>231</v>
      </c>
      <c r="E166" s="228" t="s">
        <v>1359</v>
      </c>
      <c r="F166" s="229" t="s">
        <v>1360</v>
      </c>
      <c r="G166" s="229"/>
      <c r="H166" s="229"/>
      <c r="I166" s="229"/>
      <c r="J166" s="230" t="s">
        <v>481</v>
      </c>
      <c r="K166" s="231">
        <v>6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0.054550000000000001</v>
      </c>
      <c r="Y166" s="236">
        <f>X166*K166</f>
        <v>0.32730000000000004</v>
      </c>
      <c r="Z166" s="236">
        <v>0</v>
      </c>
      <c r="AA166" s="237">
        <f>Z166*K166</f>
        <v>0</v>
      </c>
      <c r="AR166" s="21" t="s">
        <v>102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102</v>
      </c>
      <c r="BM166" s="21" t="s">
        <v>1361</v>
      </c>
    </row>
    <row r="167" s="1" customFormat="1" ht="25.5" customHeight="1">
      <c r="B167" s="45"/>
      <c r="C167" s="227" t="s">
        <v>10</v>
      </c>
      <c r="D167" s="227" t="s">
        <v>231</v>
      </c>
      <c r="E167" s="228" t="s">
        <v>1362</v>
      </c>
      <c r="F167" s="229" t="s">
        <v>1363</v>
      </c>
      <c r="G167" s="229"/>
      <c r="H167" s="229"/>
      <c r="I167" s="229"/>
      <c r="J167" s="230" t="s">
        <v>481</v>
      </c>
      <c r="K167" s="231">
        <v>6</v>
      </c>
      <c r="L167" s="232">
        <v>0</v>
      </c>
      <c r="M167" s="233"/>
      <c r="N167" s="234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0.063549999999999995</v>
      </c>
      <c r="Y167" s="236">
        <f>X167*K167</f>
        <v>0.38129999999999997</v>
      </c>
      <c r="Z167" s="236">
        <v>0</v>
      </c>
      <c r="AA167" s="237">
        <f>Z167*K167</f>
        <v>0</v>
      </c>
      <c r="AR167" s="21" t="s">
        <v>102</v>
      </c>
      <c r="AT167" s="21" t="s">
        <v>231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102</v>
      </c>
      <c r="BM167" s="21" t="s">
        <v>1364</v>
      </c>
    </row>
    <row r="168" s="1" customFormat="1" ht="25.5" customHeight="1">
      <c r="B168" s="45"/>
      <c r="C168" s="227" t="s">
        <v>314</v>
      </c>
      <c r="D168" s="227" t="s">
        <v>231</v>
      </c>
      <c r="E168" s="228" t="s">
        <v>1365</v>
      </c>
      <c r="F168" s="229" t="s">
        <v>1366</v>
      </c>
      <c r="G168" s="229"/>
      <c r="H168" s="229"/>
      <c r="I168" s="229"/>
      <c r="J168" s="230" t="s">
        <v>330</v>
      </c>
      <c r="K168" s="231">
        <v>4.25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0.00025999999999999998</v>
      </c>
      <c r="Y168" s="236">
        <f>X168*K168</f>
        <v>0.0011049999999999999</v>
      </c>
      <c r="Z168" s="236">
        <v>0</v>
      </c>
      <c r="AA168" s="237">
        <f>Z168*K168</f>
        <v>0</v>
      </c>
      <c r="AR168" s="21" t="s">
        <v>102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102</v>
      </c>
      <c r="BM168" s="21" t="s">
        <v>1367</v>
      </c>
    </row>
    <row r="169" s="1" customFormat="1" ht="25.5" customHeight="1">
      <c r="B169" s="45"/>
      <c r="C169" s="227" t="s">
        <v>318</v>
      </c>
      <c r="D169" s="227" t="s">
        <v>231</v>
      </c>
      <c r="E169" s="228" t="s">
        <v>362</v>
      </c>
      <c r="F169" s="229" t="s">
        <v>363</v>
      </c>
      <c r="G169" s="229"/>
      <c r="H169" s="229"/>
      <c r="I169" s="229"/>
      <c r="J169" s="230" t="s">
        <v>242</v>
      </c>
      <c r="K169" s="231">
        <v>10.800000000000001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2.45329</v>
      </c>
      <c r="Y169" s="236">
        <f>X169*K169</f>
        <v>26.495532000000001</v>
      </c>
      <c r="Z169" s="236">
        <v>0</v>
      </c>
      <c r="AA169" s="237">
        <f>Z169*K169</f>
        <v>0</v>
      </c>
      <c r="AR169" s="21" t="s">
        <v>102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102</v>
      </c>
      <c r="BM169" s="21" t="s">
        <v>1368</v>
      </c>
    </row>
    <row r="170" s="1" customFormat="1" ht="25.5" customHeight="1">
      <c r="B170" s="45"/>
      <c r="C170" s="227" t="s">
        <v>322</v>
      </c>
      <c r="D170" s="227" t="s">
        <v>231</v>
      </c>
      <c r="E170" s="228" t="s">
        <v>366</v>
      </c>
      <c r="F170" s="229" t="s">
        <v>367</v>
      </c>
      <c r="G170" s="229"/>
      <c r="H170" s="229"/>
      <c r="I170" s="229"/>
      <c r="J170" s="230" t="s">
        <v>288</v>
      </c>
      <c r="K170" s="231">
        <v>52.5</v>
      </c>
      <c r="L170" s="232">
        <v>0</v>
      </c>
      <c r="M170" s="233"/>
      <c r="N170" s="234">
        <f>ROUND(L170*K170,1)</f>
        <v>0</v>
      </c>
      <c r="O170" s="234"/>
      <c r="P170" s="234"/>
      <c r="Q170" s="234"/>
      <c r="R170" s="47"/>
      <c r="T170" s="235" t="s">
        <v>22</v>
      </c>
      <c r="U170" s="55" t="s">
        <v>50</v>
      </c>
      <c r="V170" s="46"/>
      <c r="W170" s="236">
        <f>V170*K170</f>
        <v>0</v>
      </c>
      <c r="X170" s="236">
        <v>0.0025100000000000001</v>
      </c>
      <c r="Y170" s="236">
        <f>X170*K170</f>
        <v>0.131775</v>
      </c>
      <c r="Z170" s="236">
        <v>0</v>
      </c>
      <c r="AA170" s="237">
        <f>Z170*K170</f>
        <v>0</v>
      </c>
      <c r="AR170" s="21" t="s">
        <v>102</v>
      </c>
      <c r="AT170" s="21" t="s">
        <v>231</v>
      </c>
      <c r="AU170" s="21" t="s">
        <v>93</v>
      </c>
      <c r="AY170" s="21" t="s">
        <v>230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102</v>
      </c>
      <c r="BK170" s="152">
        <f>ROUND(L170*K170,1)</f>
        <v>0</v>
      </c>
      <c r="BL170" s="21" t="s">
        <v>102</v>
      </c>
      <c r="BM170" s="21" t="s">
        <v>1369</v>
      </c>
    </row>
    <row r="171" s="1" customFormat="1" ht="25.5" customHeight="1">
      <c r="B171" s="45"/>
      <c r="C171" s="227" t="s">
        <v>327</v>
      </c>
      <c r="D171" s="227" t="s">
        <v>231</v>
      </c>
      <c r="E171" s="228" t="s">
        <v>370</v>
      </c>
      <c r="F171" s="229" t="s">
        <v>371</v>
      </c>
      <c r="G171" s="229"/>
      <c r="H171" s="229"/>
      <c r="I171" s="229"/>
      <c r="J171" s="230" t="s">
        <v>288</v>
      </c>
      <c r="K171" s="231">
        <v>52.5</v>
      </c>
      <c r="L171" s="232">
        <v>0</v>
      </c>
      <c r="M171" s="233"/>
      <c r="N171" s="234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</v>
      </c>
      <c r="Y171" s="236">
        <f>X171*K171</f>
        <v>0</v>
      </c>
      <c r="Z171" s="236">
        <v>0</v>
      </c>
      <c r="AA171" s="237">
        <f>Z171*K171</f>
        <v>0</v>
      </c>
      <c r="AR171" s="21" t="s">
        <v>102</v>
      </c>
      <c r="AT171" s="21" t="s">
        <v>231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102</v>
      </c>
      <c r="BM171" s="21" t="s">
        <v>1370</v>
      </c>
    </row>
    <row r="172" s="1" customFormat="1" ht="25.5" customHeight="1">
      <c r="B172" s="45"/>
      <c r="C172" s="227" t="s">
        <v>332</v>
      </c>
      <c r="D172" s="227" t="s">
        <v>231</v>
      </c>
      <c r="E172" s="228" t="s">
        <v>374</v>
      </c>
      <c r="F172" s="229" t="s">
        <v>375</v>
      </c>
      <c r="G172" s="229"/>
      <c r="H172" s="229"/>
      <c r="I172" s="229"/>
      <c r="J172" s="230" t="s">
        <v>305</v>
      </c>
      <c r="K172" s="231">
        <v>0.64800000000000002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1.04331</v>
      </c>
      <c r="Y172" s="236">
        <f>X172*K172</f>
        <v>0.67606487999999998</v>
      </c>
      <c r="Z172" s="236">
        <v>0</v>
      </c>
      <c r="AA172" s="237">
        <f>Z172*K172</f>
        <v>0</v>
      </c>
      <c r="AR172" s="21" t="s">
        <v>102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102</v>
      </c>
      <c r="BM172" s="21" t="s">
        <v>1371</v>
      </c>
    </row>
    <row r="173" s="1" customFormat="1" ht="25.5" customHeight="1">
      <c r="B173" s="45"/>
      <c r="C173" s="227" t="s">
        <v>336</v>
      </c>
      <c r="D173" s="227" t="s">
        <v>231</v>
      </c>
      <c r="E173" s="228" t="s">
        <v>1372</v>
      </c>
      <c r="F173" s="229" t="s">
        <v>1373</v>
      </c>
      <c r="G173" s="229"/>
      <c r="H173" s="229"/>
      <c r="I173" s="229"/>
      <c r="J173" s="230" t="s">
        <v>288</v>
      </c>
      <c r="K173" s="231">
        <v>15.85</v>
      </c>
      <c r="L173" s="232">
        <v>0</v>
      </c>
      <c r="M173" s="233"/>
      <c r="N173" s="234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0.087309999999999999</v>
      </c>
      <c r="Y173" s="236">
        <f>X173*K173</f>
        <v>1.3838634999999999</v>
      </c>
      <c r="Z173" s="236">
        <v>0</v>
      </c>
      <c r="AA173" s="237">
        <f>Z173*K173</f>
        <v>0</v>
      </c>
      <c r="AR173" s="21" t="s">
        <v>102</v>
      </c>
      <c r="AT173" s="21" t="s">
        <v>231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102</v>
      </c>
      <c r="BM173" s="21" t="s">
        <v>1374</v>
      </c>
    </row>
    <row r="174" s="10" customFormat="1" ht="29.88" customHeight="1">
      <c r="B174" s="213"/>
      <c r="C174" s="214"/>
      <c r="D174" s="224" t="s">
        <v>1080</v>
      </c>
      <c r="E174" s="224"/>
      <c r="F174" s="224"/>
      <c r="G174" s="224"/>
      <c r="H174" s="224"/>
      <c r="I174" s="224"/>
      <c r="J174" s="224"/>
      <c r="K174" s="224"/>
      <c r="L174" s="224"/>
      <c r="M174" s="224"/>
      <c r="N174" s="238">
        <f>BK174</f>
        <v>0</v>
      </c>
      <c r="O174" s="239"/>
      <c r="P174" s="239"/>
      <c r="Q174" s="239"/>
      <c r="R174" s="217"/>
      <c r="T174" s="218"/>
      <c r="U174" s="214"/>
      <c r="V174" s="214"/>
      <c r="W174" s="219">
        <f>SUM(W175:W180)</f>
        <v>0</v>
      </c>
      <c r="X174" s="214"/>
      <c r="Y174" s="219">
        <f>SUM(Y175:Y180)</f>
        <v>2.8988746999999999</v>
      </c>
      <c r="Z174" s="214"/>
      <c r="AA174" s="220">
        <f>SUM(AA175:AA180)</f>
        <v>0</v>
      </c>
      <c r="AR174" s="221" t="s">
        <v>89</v>
      </c>
      <c r="AT174" s="222" t="s">
        <v>81</v>
      </c>
      <c r="AU174" s="222" t="s">
        <v>89</v>
      </c>
      <c r="AY174" s="221" t="s">
        <v>230</v>
      </c>
      <c r="BK174" s="223">
        <f>SUM(BK175:BK180)</f>
        <v>0</v>
      </c>
    </row>
    <row r="175" s="1" customFormat="1" ht="25.5" customHeight="1">
      <c r="B175" s="45"/>
      <c r="C175" s="227" t="s">
        <v>341</v>
      </c>
      <c r="D175" s="227" t="s">
        <v>231</v>
      </c>
      <c r="E175" s="228" t="s">
        <v>1375</v>
      </c>
      <c r="F175" s="229" t="s">
        <v>1376</v>
      </c>
      <c r="G175" s="229"/>
      <c r="H175" s="229"/>
      <c r="I175" s="229"/>
      <c r="J175" s="230" t="s">
        <v>242</v>
      </c>
      <c r="K175" s="231">
        <v>1.05</v>
      </c>
      <c r="L175" s="232">
        <v>0</v>
      </c>
      <c r="M175" s="233"/>
      <c r="N175" s="234">
        <f>ROUND(L175*K175,1)</f>
        <v>0</v>
      </c>
      <c r="O175" s="234"/>
      <c r="P175" s="234"/>
      <c r="Q175" s="234"/>
      <c r="R175" s="47"/>
      <c r="T175" s="235" t="s">
        <v>22</v>
      </c>
      <c r="U175" s="55" t="s">
        <v>50</v>
      </c>
      <c r="V175" s="46"/>
      <c r="W175" s="236">
        <f>V175*K175</f>
        <v>0</v>
      </c>
      <c r="X175" s="236">
        <v>2.4533700000000001</v>
      </c>
      <c r="Y175" s="236">
        <f>X175*K175</f>
        <v>2.5760385000000001</v>
      </c>
      <c r="Z175" s="236">
        <v>0</v>
      </c>
      <c r="AA175" s="237">
        <f>Z175*K175</f>
        <v>0</v>
      </c>
      <c r="AR175" s="21" t="s">
        <v>102</v>
      </c>
      <c r="AT175" s="21" t="s">
        <v>231</v>
      </c>
      <c r="AU175" s="21" t="s">
        <v>93</v>
      </c>
      <c r="AY175" s="21" t="s">
        <v>230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102</v>
      </c>
      <c r="BK175" s="152">
        <f>ROUND(L175*K175,1)</f>
        <v>0</v>
      </c>
      <c r="BL175" s="21" t="s">
        <v>102</v>
      </c>
      <c r="BM175" s="21" t="s">
        <v>1377</v>
      </c>
    </row>
    <row r="176" s="1" customFormat="1" ht="25.5" customHeight="1">
      <c r="B176" s="45"/>
      <c r="C176" s="227" t="s">
        <v>345</v>
      </c>
      <c r="D176" s="227" t="s">
        <v>231</v>
      </c>
      <c r="E176" s="228" t="s">
        <v>1378</v>
      </c>
      <c r="F176" s="229" t="s">
        <v>1379</v>
      </c>
      <c r="G176" s="229"/>
      <c r="H176" s="229"/>
      <c r="I176" s="229"/>
      <c r="J176" s="230" t="s">
        <v>288</v>
      </c>
      <c r="K176" s="231">
        <v>0.56000000000000005</v>
      </c>
      <c r="L176" s="232">
        <v>0</v>
      </c>
      <c r="M176" s="233"/>
      <c r="N176" s="234">
        <f>ROUND(L176*K176,1)</f>
        <v>0</v>
      </c>
      <c r="O176" s="234"/>
      <c r="P176" s="234"/>
      <c r="Q176" s="234"/>
      <c r="R176" s="47"/>
      <c r="T176" s="235" t="s">
        <v>22</v>
      </c>
      <c r="U176" s="55" t="s">
        <v>50</v>
      </c>
      <c r="V176" s="46"/>
      <c r="W176" s="236">
        <f>V176*K176</f>
        <v>0</v>
      </c>
      <c r="X176" s="236">
        <v>0.01282</v>
      </c>
      <c r="Y176" s="236">
        <f>X176*K176</f>
        <v>0.0071792000000000002</v>
      </c>
      <c r="Z176" s="236">
        <v>0</v>
      </c>
      <c r="AA176" s="237">
        <f>Z176*K176</f>
        <v>0</v>
      </c>
      <c r="AR176" s="21" t="s">
        <v>102</v>
      </c>
      <c r="AT176" s="21" t="s">
        <v>231</v>
      </c>
      <c r="AU176" s="21" t="s">
        <v>93</v>
      </c>
      <c r="AY176" s="21" t="s">
        <v>230</v>
      </c>
      <c r="BE176" s="152">
        <f>IF(U176="základní",N176,0)</f>
        <v>0</v>
      </c>
      <c r="BF176" s="152">
        <f>IF(U176="snížená",N176,0)</f>
        <v>0</v>
      </c>
      <c r="BG176" s="152">
        <f>IF(U176="zákl. přenesená",N176,0)</f>
        <v>0</v>
      </c>
      <c r="BH176" s="152">
        <f>IF(U176="sníž. přenesená",N176,0)</f>
        <v>0</v>
      </c>
      <c r="BI176" s="152">
        <f>IF(U176="nulová",N176,0)</f>
        <v>0</v>
      </c>
      <c r="BJ176" s="21" t="s">
        <v>102</v>
      </c>
      <c r="BK176" s="152">
        <f>ROUND(L176*K176,1)</f>
        <v>0</v>
      </c>
      <c r="BL176" s="21" t="s">
        <v>102</v>
      </c>
      <c r="BM176" s="21" t="s">
        <v>1380</v>
      </c>
    </row>
    <row r="177" s="1" customFormat="1" ht="25.5" customHeight="1">
      <c r="B177" s="45"/>
      <c r="C177" s="227" t="s">
        <v>349</v>
      </c>
      <c r="D177" s="227" t="s">
        <v>231</v>
      </c>
      <c r="E177" s="228" t="s">
        <v>1381</v>
      </c>
      <c r="F177" s="229" t="s">
        <v>1382</v>
      </c>
      <c r="G177" s="229"/>
      <c r="H177" s="229"/>
      <c r="I177" s="229"/>
      <c r="J177" s="230" t="s">
        <v>288</v>
      </c>
      <c r="K177" s="231">
        <v>0.56000000000000005</v>
      </c>
      <c r="L177" s="232">
        <v>0</v>
      </c>
      <c r="M177" s="233"/>
      <c r="N177" s="234">
        <f>ROUND(L177*K177,1)</f>
        <v>0</v>
      </c>
      <c r="O177" s="234"/>
      <c r="P177" s="234"/>
      <c r="Q177" s="234"/>
      <c r="R177" s="47"/>
      <c r="T177" s="235" t="s">
        <v>22</v>
      </c>
      <c r="U177" s="55" t="s">
        <v>50</v>
      </c>
      <c r="V177" s="46"/>
      <c r="W177" s="236">
        <f>V177*K177</f>
        <v>0</v>
      </c>
      <c r="X177" s="236">
        <v>0</v>
      </c>
      <c r="Y177" s="236">
        <f>X177*K177</f>
        <v>0</v>
      </c>
      <c r="Z177" s="236">
        <v>0</v>
      </c>
      <c r="AA177" s="237">
        <f>Z177*K177</f>
        <v>0</v>
      </c>
      <c r="AR177" s="21" t="s">
        <v>102</v>
      </c>
      <c r="AT177" s="21" t="s">
        <v>231</v>
      </c>
      <c r="AU177" s="21" t="s">
        <v>93</v>
      </c>
      <c r="AY177" s="21" t="s">
        <v>230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102</v>
      </c>
      <c r="BK177" s="152">
        <f>ROUND(L177*K177,1)</f>
        <v>0</v>
      </c>
      <c r="BL177" s="21" t="s">
        <v>102</v>
      </c>
      <c r="BM177" s="21" t="s">
        <v>1383</v>
      </c>
    </row>
    <row r="178" s="1" customFormat="1" ht="25.5" customHeight="1">
      <c r="B178" s="45"/>
      <c r="C178" s="227" t="s">
        <v>353</v>
      </c>
      <c r="D178" s="227" t="s">
        <v>231</v>
      </c>
      <c r="E178" s="228" t="s">
        <v>1384</v>
      </c>
      <c r="F178" s="229" t="s">
        <v>1385</v>
      </c>
      <c r="G178" s="229"/>
      <c r="H178" s="229"/>
      <c r="I178" s="229"/>
      <c r="J178" s="230" t="s">
        <v>330</v>
      </c>
      <c r="K178" s="231">
        <v>3</v>
      </c>
      <c r="L178" s="232">
        <v>0</v>
      </c>
      <c r="M178" s="233"/>
      <c r="N178" s="234">
        <f>ROUND(L178*K178,1)</f>
        <v>0</v>
      </c>
      <c r="O178" s="234"/>
      <c r="P178" s="234"/>
      <c r="Q178" s="234"/>
      <c r="R178" s="47"/>
      <c r="T178" s="235" t="s">
        <v>22</v>
      </c>
      <c r="U178" s="55" t="s">
        <v>50</v>
      </c>
      <c r="V178" s="46"/>
      <c r="W178" s="236">
        <f>V178*K178</f>
        <v>0</v>
      </c>
      <c r="X178" s="236">
        <v>0.1016</v>
      </c>
      <c r="Y178" s="236">
        <f>X178*K178</f>
        <v>0.30479999999999996</v>
      </c>
      <c r="Z178" s="236">
        <v>0</v>
      </c>
      <c r="AA178" s="237">
        <f>Z178*K178</f>
        <v>0</v>
      </c>
      <c r="AR178" s="21" t="s">
        <v>102</v>
      </c>
      <c r="AT178" s="21" t="s">
        <v>231</v>
      </c>
      <c r="AU178" s="21" t="s">
        <v>93</v>
      </c>
      <c r="AY178" s="21" t="s">
        <v>230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102</v>
      </c>
      <c r="BK178" s="152">
        <f>ROUND(L178*K178,1)</f>
        <v>0</v>
      </c>
      <c r="BL178" s="21" t="s">
        <v>102</v>
      </c>
      <c r="BM178" s="21" t="s">
        <v>1386</v>
      </c>
    </row>
    <row r="179" s="1" customFormat="1" ht="25.5" customHeight="1">
      <c r="B179" s="45"/>
      <c r="C179" s="227" t="s">
        <v>357</v>
      </c>
      <c r="D179" s="227" t="s">
        <v>231</v>
      </c>
      <c r="E179" s="228" t="s">
        <v>1387</v>
      </c>
      <c r="F179" s="229" t="s">
        <v>1388</v>
      </c>
      <c r="G179" s="229"/>
      <c r="H179" s="229"/>
      <c r="I179" s="229"/>
      <c r="J179" s="230" t="s">
        <v>288</v>
      </c>
      <c r="K179" s="231">
        <v>1.6499999999999999</v>
      </c>
      <c r="L179" s="232">
        <v>0</v>
      </c>
      <c r="M179" s="233"/>
      <c r="N179" s="234">
        <f>ROUND(L179*K179,1)</f>
        <v>0</v>
      </c>
      <c r="O179" s="234"/>
      <c r="P179" s="234"/>
      <c r="Q179" s="234"/>
      <c r="R179" s="47"/>
      <c r="T179" s="235" t="s">
        <v>22</v>
      </c>
      <c r="U179" s="55" t="s">
        <v>50</v>
      </c>
      <c r="V179" s="46"/>
      <c r="W179" s="236">
        <f>V179*K179</f>
        <v>0</v>
      </c>
      <c r="X179" s="236">
        <v>0.0065799999999999999</v>
      </c>
      <c r="Y179" s="236">
        <f>X179*K179</f>
        <v>0.010856999999999999</v>
      </c>
      <c r="Z179" s="236">
        <v>0</v>
      </c>
      <c r="AA179" s="237">
        <f>Z179*K179</f>
        <v>0</v>
      </c>
      <c r="AR179" s="21" t="s">
        <v>102</v>
      </c>
      <c r="AT179" s="21" t="s">
        <v>231</v>
      </c>
      <c r="AU179" s="21" t="s">
        <v>93</v>
      </c>
      <c r="AY179" s="21" t="s">
        <v>230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102</v>
      </c>
      <c r="BK179" s="152">
        <f>ROUND(L179*K179,1)</f>
        <v>0</v>
      </c>
      <c r="BL179" s="21" t="s">
        <v>102</v>
      </c>
      <c r="BM179" s="21" t="s">
        <v>1389</v>
      </c>
    </row>
    <row r="180" s="1" customFormat="1" ht="25.5" customHeight="1">
      <c r="B180" s="45"/>
      <c r="C180" s="227" t="s">
        <v>361</v>
      </c>
      <c r="D180" s="227" t="s">
        <v>231</v>
      </c>
      <c r="E180" s="228" t="s">
        <v>1390</v>
      </c>
      <c r="F180" s="229" t="s">
        <v>1391</v>
      </c>
      <c r="G180" s="229"/>
      <c r="H180" s="229"/>
      <c r="I180" s="229"/>
      <c r="J180" s="230" t="s">
        <v>288</v>
      </c>
      <c r="K180" s="231">
        <v>1.6499999999999999</v>
      </c>
      <c r="L180" s="232">
        <v>0</v>
      </c>
      <c r="M180" s="233"/>
      <c r="N180" s="234">
        <f>ROUND(L180*K180,1)</f>
        <v>0</v>
      </c>
      <c r="O180" s="234"/>
      <c r="P180" s="234"/>
      <c r="Q180" s="234"/>
      <c r="R180" s="47"/>
      <c r="T180" s="235" t="s">
        <v>22</v>
      </c>
      <c r="U180" s="55" t="s">
        <v>50</v>
      </c>
      <c r="V180" s="46"/>
      <c r="W180" s="236">
        <f>V180*K180</f>
        <v>0</v>
      </c>
      <c r="X180" s="236">
        <v>0</v>
      </c>
      <c r="Y180" s="236">
        <f>X180*K180</f>
        <v>0</v>
      </c>
      <c r="Z180" s="236">
        <v>0</v>
      </c>
      <c r="AA180" s="237">
        <f>Z180*K180</f>
        <v>0</v>
      </c>
      <c r="AR180" s="21" t="s">
        <v>102</v>
      </c>
      <c r="AT180" s="21" t="s">
        <v>231</v>
      </c>
      <c r="AU180" s="21" t="s">
        <v>93</v>
      </c>
      <c r="AY180" s="21" t="s">
        <v>230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102</v>
      </c>
      <c r="BK180" s="152">
        <f>ROUND(L180*K180,1)</f>
        <v>0</v>
      </c>
      <c r="BL180" s="21" t="s">
        <v>102</v>
      </c>
      <c r="BM180" s="21" t="s">
        <v>1392</v>
      </c>
    </row>
    <row r="181" s="10" customFormat="1" ht="29.88" customHeight="1">
      <c r="B181" s="213"/>
      <c r="C181" s="214"/>
      <c r="D181" s="224" t="s">
        <v>1317</v>
      </c>
      <c r="E181" s="224"/>
      <c r="F181" s="224"/>
      <c r="G181" s="224"/>
      <c r="H181" s="224"/>
      <c r="I181" s="224"/>
      <c r="J181" s="224"/>
      <c r="K181" s="224"/>
      <c r="L181" s="224"/>
      <c r="M181" s="224"/>
      <c r="N181" s="238">
        <f>BK181</f>
        <v>0</v>
      </c>
      <c r="O181" s="239"/>
      <c r="P181" s="239"/>
      <c r="Q181" s="239"/>
      <c r="R181" s="217"/>
      <c r="T181" s="218"/>
      <c r="U181" s="214"/>
      <c r="V181" s="214"/>
      <c r="W181" s="219">
        <f>SUM(W182:W184)</f>
        <v>0</v>
      </c>
      <c r="X181" s="214"/>
      <c r="Y181" s="219">
        <f>SUM(Y182:Y184)</f>
        <v>5.7768115600000005</v>
      </c>
      <c r="Z181" s="214"/>
      <c r="AA181" s="220">
        <f>SUM(AA182:AA184)</f>
        <v>0</v>
      </c>
      <c r="AR181" s="221" t="s">
        <v>89</v>
      </c>
      <c r="AT181" s="222" t="s">
        <v>81</v>
      </c>
      <c r="AU181" s="222" t="s">
        <v>89</v>
      </c>
      <c r="AY181" s="221" t="s">
        <v>230</v>
      </c>
      <c r="BK181" s="223">
        <f>SUM(BK182:BK184)</f>
        <v>0</v>
      </c>
    </row>
    <row r="182" s="1" customFormat="1" ht="25.5" customHeight="1">
      <c r="B182" s="45"/>
      <c r="C182" s="227" t="s">
        <v>365</v>
      </c>
      <c r="D182" s="227" t="s">
        <v>231</v>
      </c>
      <c r="E182" s="228" t="s">
        <v>1393</v>
      </c>
      <c r="F182" s="229" t="s">
        <v>1394</v>
      </c>
      <c r="G182" s="229"/>
      <c r="H182" s="229"/>
      <c r="I182" s="229"/>
      <c r="J182" s="230" t="s">
        <v>288</v>
      </c>
      <c r="K182" s="231">
        <v>74.412999999999997</v>
      </c>
      <c r="L182" s="232">
        <v>0</v>
      </c>
      <c r="M182" s="233"/>
      <c r="N182" s="234">
        <f>ROUND(L182*K182,1)</f>
        <v>0</v>
      </c>
      <c r="O182" s="234"/>
      <c r="P182" s="234"/>
      <c r="Q182" s="234"/>
      <c r="R182" s="47"/>
      <c r="T182" s="235" t="s">
        <v>22</v>
      </c>
      <c r="U182" s="55" t="s">
        <v>50</v>
      </c>
      <c r="V182" s="46"/>
      <c r="W182" s="236">
        <f>V182*K182</f>
        <v>0</v>
      </c>
      <c r="X182" s="236">
        <v>0.015400000000000001</v>
      </c>
      <c r="Y182" s="236">
        <f>X182*K182</f>
        <v>1.1459602</v>
      </c>
      <c r="Z182" s="236">
        <v>0</v>
      </c>
      <c r="AA182" s="237">
        <f>Z182*K182</f>
        <v>0</v>
      </c>
      <c r="AR182" s="21" t="s">
        <v>102</v>
      </c>
      <c r="AT182" s="21" t="s">
        <v>231</v>
      </c>
      <c r="AU182" s="21" t="s">
        <v>93</v>
      </c>
      <c r="AY182" s="21" t="s">
        <v>230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102</v>
      </c>
      <c r="BK182" s="152">
        <f>ROUND(L182*K182,1)</f>
        <v>0</v>
      </c>
      <c r="BL182" s="21" t="s">
        <v>102</v>
      </c>
      <c r="BM182" s="21" t="s">
        <v>1395</v>
      </c>
    </row>
    <row r="183" s="1" customFormat="1" ht="38.25" customHeight="1">
      <c r="B183" s="45"/>
      <c r="C183" s="227" t="s">
        <v>369</v>
      </c>
      <c r="D183" s="227" t="s">
        <v>231</v>
      </c>
      <c r="E183" s="228" t="s">
        <v>1396</v>
      </c>
      <c r="F183" s="229" t="s">
        <v>1397</v>
      </c>
      <c r="G183" s="229"/>
      <c r="H183" s="229"/>
      <c r="I183" s="229"/>
      <c r="J183" s="230" t="s">
        <v>288</v>
      </c>
      <c r="K183" s="231">
        <v>176.21199999999999</v>
      </c>
      <c r="L183" s="232">
        <v>0</v>
      </c>
      <c r="M183" s="233"/>
      <c r="N183" s="234">
        <f>ROUND(L183*K183,1)</f>
        <v>0</v>
      </c>
      <c r="O183" s="234"/>
      <c r="P183" s="234"/>
      <c r="Q183" s="234"/>
      <c r="R183" s="47"/>
      <c r="T183" s="235" t="s">
        <v>22</v>
      </c>
      <c r="U183" s="55" t="s">
        <v>50</v>
      </c>
      <c r="V183" s="46"/>
      <c r="W183" s="236">
        <f>V183*K183</f>
        <v>0</v>
      </c>
      <c r="X183" s="236">
        <v>0.018380000000000001</v>
      </c>
      <c r="Y183" s="236">
        <f>X183*K183</f>
        <v>3.2387765599999998</v>
      </c>
      <c r="Z183" s="236">
        <v>0</v>
      </c>
      <c r="AA183" s="237">
        <f>Z183*K183</f>
        <v>0</v>
      </c>
      <c r="AR183" s="21" t="s">
        <v>102</v>
      </c>
      <c r="AT183" s="21" t="s">
        <v>231</v>
      </c>
      <c r="AU183" s="21" t="s">
        <v>93</v>
      </c>
      <c r="AY183" s="21" t="s">
        <v>230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102</v>
      </c>
      <c r="BK183" s="152">
        <f>ROUND(L183*K183,1)</f>
        <v>0</v>
      </c>
      <c r="BL183" s="21" t="s">
        <v>102</v>
      </c>
      <c r="BM183" s="21" t="s">
        <v>1398</v>
      </c>
    </row>
    <row r="184" s="1" customFormat="1" ht="38.25" customHeight="1">
      <c r="B184" s="45"/>
      <c r="C184" s="227" t="s">
        <v>373</v>
      </c>
      <c r="D184" s="227" t="s">
        <v>231</v>
      </c>
      <c r="E184" s="228" t="s">
        <v>1399</v>
      </c>
      <c r="F184" s="229" t="s">
        <v>1400</v>
      </c>
      <c r="G184" s="229"/>
      <c r="H184" s="229"/>
      <c r="I184" s="229"/>
      <c r="J184" s="230" t="s">
        <v>288</v>
      </c>
      <c r="K184" s="231">
        <v>176.21199999999999</v>
      </c>
      <c r="L184" s="232">
        <v>0</v>
      </c>
      <c r="M184" s="233"/>
      <c r="N184" s="234">
        <f>ROUND(L184*K184,1)</f>
        <v>0</v>
      </c>
      <c r="O184" s="234"/>
      <c r="P184" s="234"/>
      <c r="Q184" s="234"/>
      <c r="R184" s="47"/>
      <c r="T184" s="235" t="s">
        <v>22</v>
      </c>
      <c r="U184" s="55" t="s">
        <v>50</v>
      </c>
      <c r="V184" s="46"/>
      <c r="W184" s="236">
        <f>V184*K184</f>
        <v>0</v>
      </c>
      <c r="X184" s="236">
        <v>0.0079000000000000008</v>
      </c>
      <c r="Y184" s="236">
        <f>X184*K184</f>
        <v>1.3920748000000001</v>
      </c>
      <c r="Z184" s="236">
        <v>0</v>
      </c>
      <c r="AA184" s="237">
        <f>Z184*K184</f>
        <v>0</v>
      </c>
      <c r="AR184" s="21" t="s">
        <v>102</v>
      </c>
      <c r="AT184" s="21" t="s">
        <v>231</v>
      </c>
      <c r="AU184" s="21" t="s">
        <v>93</v>
      </c>
      <c r="AY184" s="21" t="s">
        <v>230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102</v>
      </c>
      <c r="BK184" s="152">
        <f>ROUND(L184*K184,1)</f>
        <v>0</v>
      </c>
      <c r="BL184" s="21" t="s">
        <v>102</v>
      </c>
      <c r="BM184" s="21" t="s">
        <v>1401</v>
      </c>
    </row>
    <row r="185" s="10" customFormat="1" ht="29.88" customHeight="1">
      <c r="B185" s="213"/>
      <c r="C185" s="214"/>
      <c r="D185" s="224" t="s">
        <v>1318</v>
      </c>
      <c r="E185" s="224"/>
      <c r="F185" s="224"/>
      <c r="G185" s="224"/>
      <c r="H185" s="224"/>
      <c r="I185" s="224"/>
      <c r="J185" s="224"/>
      <c r="K185" s="224"/>
      <c r="L185" s="224"/>
      <c r="M185" s="224"/>
      <c r="N185" s="238">
        <f>BK185</f>
        <v>0</v>
      </c>
      <c r="O185" s="239"/>
      <c r="P185" s="239"/>
      <c r="Q185" s="239"/>
      <c r="R185" s="217"/>
      <c r="T185" s="218"/>
      <c r="U185" s="214"/>
      <c r="V185" s="214"/>
      <c r="W185" s="219">
        <f>SUM(W186:W189)</f>
        <v>0</v>
      </c>
      <c r="X185" s="214"/>
      <c r="Y185" s="219">
        <f>SUM(Y186:Y189)</f>
        <v>2.9469771000000002</v>
      </c>
      <c r="Z185" s="214"/>
      <c r="AA185" s="220">
        <f>SUM(AA186:AA189)</f>
        <v>0</v>
      </c>
      <c r="AR185" s="221" t="s">
        <v>89</v>
      </c>
      <c r="AT185" s="222" t="s">
        <v>81</v>
      </c>
      <c r="AU185" s="222" t="s">
        <v>89</v>
      </c>
      <c r="AY185" s="221" t="s">
        <v>230</v>
      </c>
      <c r="BK185" s="223">
        <f>SUM(BK186:BK189)</f>
        <v>0</v>
      </c>
    </row>
    <row r="186" s="1" customFormat="1" ht="38.25" customHeight="1">
      <c r="B186" s="45"/>
      <c r="C186" s="227" t="s">
        <v>377</v>
      </c>
      <c r="D186" s="227" t="s">
        <v>231</v>
      </c>
      <c r="E186" s="228" t="s">
        <v>1402</v>
      </c>
      <c r="F186" s="229" t="s">
        <v>1403</v>
      </c>
      <c r="G186" s="229"/>
      <c r="H186" s="229"/>
      <c r="I186" s="229"/>
      <c r="J186" s="230" t="s">
        <v>288</v>
      </c>
      <c r="K186" s="231">
        <v>83.295000000000002</v>
      </c>
      <c r="L186" s="232">
        <v>0</v>
      </c>
      <c r="M186" s="233"/>
      <c r="N186" s="234">
        <f>ROUND(L186*K186,1)</f>
        <v>0</v>
      </c>
      <c r="O186" s="234"/>
      <c r="P186" s="234"/>
      <c r="Q186" s="234"/>
      <c r="R186" s="47"/>
      <c r="T186" s="235" t="s">
        <v>22</v>
      </c>
      <c r="U186" s="55" t="s">
        <v>50</v>
      </c>
      <c r="V186" s="46"/>
      <c r="W186" s="236">
        <f>V186*K186</f>
        <v>0</v>
      </c>
      <c r="X186" s="236">
        <v>0.026360000000000001</v>
      </c>
      <c r="Y186" s="236">
        <f>X186*K186</f>
        <v>2.1956562000000002</v>
      </c>
      <c r="Z186" s="236">
        <v>0</v>
      </c>
      <c r="AA186" s="237">
        <f>Z186*K186</f>
        <v>0</v>
      </c>
      <c r="AR186" s="21" t="s">
        <v>102</v>
      </c>
      <c r="AT186" s="21" t="s">
        <v>231</v>
      </c>
      <c r="AU186" s="21" t="s">
        <v>93</v>
      </c>
      <c r="AY186" s="21" t="s">
        <v>230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102</v>
      </c>
      <c r="BK186" s="152">
        <f>ROUND(L186*K186,1)</f>
        <v>0</v>
      </c>
      <c r="BL186" s="21" t="s">
        <v>102</v>
      </c>
      <c r="BM186" s="21" t="s">
        <v>1404</v>
      </c>
    </row>
    <row r="187" s="1" customFormat="1" ht="38.25" customHeight="1">
      <c r="B187" s="45"/>
      <c r="C187" s="227" t="s">
        <v>381</v>
      </c>
      <c r="D187" s="227" t="s">
        <v>231</v>
      </c>
      <c r="E187" s="228" t="s">
        <v>1405</v>
      </c>
      <c r="F187" s="229" t="s">
        <v>1406</v>
      </c>
      <c r="G187" s="229"/>
      <c r="H187" s="229"/>
      <c r="I187" s="229"/>
      <c r="J187" s="230" t="s">
        <v>288</v>
      </c>
      <c r="K187" s="231">
        <v>83.295000000000002</v>
      </c>
      <c r="L187" s="232">
        <v>0</v>
      </c>
      <c r="M187" s="233"/>
      <c r="N187" s="234">
        <f>ROUND(L187*K187,1)</f>
        <v>0</v>
      </c>
      <c r="O187" s="234"/>
      <c r="P187" s="234"/>
      <c r="Q187" s="234"/>
      <c r="R187" s="47"/>
      <c r="T187" s="235" t="s">
        <v>22</v>
      </c>
      <c r="U187" s="55" t="s">
        <v>50</v>
      </c>
      <c r="V187" s="46"/>
      <c r="W187" s="236">
        <f>V187*K187</f>
        <v>0</v>
      </c>
      <c r="X187" s="236">
        <v>0.0079000000000000008</v>
      </c>
      <c r="Y187" s="236">
        <f>X187*K187</f>
        <v>0.65803050000000007</v>
      </c>
      <c r="Z187" s="236">
        <v>0</v>
      </c>
      <c r="AA187" s="237">
        <f>Z187*K187</f>
        <v>0</v>
      </c>
      <c r="AR187" s="21" t="s">
        <v>102</v>
      </c>
      <c r="AT187" s="21" t="s">
        <v>231</v>
      </c>
      <c r="AU187" s="21" t="s">
        <v>93</v>
      </c>
      <c r="AY187" s="21" t="s">
        <v>230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102</v>
      </c>
      <c r="BK187" s="152">
        <f>ROUND(L187*K187,1)</f>
        <v>0</v>
      </c>
      <c r="BL187" s="21" t="s">
        <v>102</v>
      </c>
      <c r="BM187" s="21" t="s">
        <v>1407</v>
      </c>
    </row>
    <row r="188" s="1" customFormat="1" ht="38.25" customHeight="1">
      <c r="B188" s="45"/>
      <c r="C188" s="227" t="s">
        <v>385</v>
      </c>
      <c r="D188" s="227" t="s">
        <v>231</v>
      </c>
      <c r="E188" s="228" t="s">
        <v>1408</v>
      </c>
      <c r="F188" s="229" t="s">
        <v>1409</v>
      </c>
      <c r="G188" s="229"/>
      <c r="H188" s="229"/>
      <c r="I188" s="229"/>
      <c r="J188" s="230" t="s">
        <v>288</v>
      </c>
      <c r="K188" s="231">
        <v>83.295000000000002</v>
      </c>
      <c r="L188" s="232">
        <v>0</v>
      </c>
      <c r="M188" s="233"/>
      <c r="N188" s="234">
        <f>ROUND(L188*K188,1)</f>
        <v>0</v>
      </c>
      <c r="O188" s="234"/>
      <c r="P188" s="234"/>
      <c r="Q188" s="234"/>
      <c r="R188" s="47"/>
      <c r="T188" s="235" t="s">
        <v>22</v>
      </c>
      <c r="U188" s="55" t="s">
        <v>50</v>
      </c>
      <c r="V188" s="46"/>
      <c r="W188" s="236">
        <f>V188*K188</f>
        <v>0</v>
      </c>
      <c r="X188" s="236">
        <v>0.00013999999999999999</v>
      </c>
      <c r="Y188" s="236">
        <f>X188*K188</f>
        <v>0.011661299999999999</v>
      </c>
      <c r="Z188" s="236">
        <v>0</v>
      </c>
      <c r="AA188" s="237">
        <f>Z188*K188</f>
        <v>0</v>
      </c>
      <c r="AR188" s="21" t="s">
        <v>102</v>
      </c>
      <c r="AT188" s="21" t="s">
        <v>231</v>
      </c>
      <c r="AU188" s="21" t="s">
        <v>93</v>
      </c>
      <c r="AY188" s="21" t="s">
        <v>230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102</v>
      </c>
      <c r="BK188" s="152">
        <f>ROUND(L188*K188,1)</f>
        <v>0</v>
      </c>
      <c r="BL188" s="21" t="s">
        <v>102</v>
      </c>
      <c r="BM188" s="21" t="s">
        <v>1410</v>
      </c>
    </row>
    <row r="189" s="1" customFormat="1" ht="16.5" customHeight="1">
      <c r="B189" s="45"/>
      <c r="C189" s="227" t="s">
        <v>389</v>
      </c>
      <c r="D189" s="227" t="s">
        <v>231</v>
      </c>
      <c r="E189" s="228" t="s">
        <v>1411</v>
      </c>
      <c r="F189" s="229" t="s">
        <v>1412</v>
      </c>
      <c r="G189" s="229"/>
      <c r="H189" s="229"/>
      <c r="I189" s="229"/>
      <c r="J189" s="230" t="s">
        <v>288</v>
      </c>
      <c r="K189" s="231">
        <v>83.295000000000002</v>
      </c>
      <c r="L189" s="232">
        <v>0</v>
      </c>
      <c r="M189" s="233"/>
      <c r="N189" s="234">
        <f>ROUND(L189*K189,1)</f>
        <v>0</v>
      </c>
      <c r="O189" s="234"/>
      <c r="P189" s="234"/>
      <c r="Q189" s="234"/>
      <c r="R189" s="47"/>
      <c r="T189" s="235" t="s">
        <v>22</v>
      </c>
      <c r="U189" s="55" t="s">
        <v>50</v>
      </c>
      <c r="V189" s="46"/>
      <c r="W189" s="236">
        <f>V189*K189</f>
        <v>0</v>
      </c>
      <c r="X189" s="236">
        <v>0.00097999999999999997</v>
      </c>
      <c r="Y189" s="236">
        <f>X189*K189</f>
        <v>0.081629099999999996</v>
      </c>
      <c r="Z189" s="236">
        <v>0</v>
      </c>
      <c r="AA189" s="237">
        <f>Z189*K189</f>
        <v>0</v>
      </c>
      <c r="AR189" s="21" t="s">
        <v>102</v>
      </c>
      <c r="AT189" s="21" t="s">
        <v>231</v>
      </c>
      <c r="AU189" s="21" t="s">
        <v>93</v>
      </c>
      <c r="AY189" s="21" t="s">
        <v>230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102</v>
      </c>
      <c r="BK189" s="152">
        <f>ROUND(L189*K189,1)</f>
        <v>0</v>
      </c>
      <c r="BL189" s="21" t="s">
        <v>102</v>
      </c>
      <c r="BM189" s="21" t="s">
        <v>1413</v>
      </c>
    </row>
    <row r="190" s="10" customFormat="1" ht="29.88" customHeight="1">
      <c r="B190" s="213"/>
      <c r="C190" s="214"/>
      <c r="D190" s="224" t="s">
        <v>185</v>
      </c>
      <c r="E190" s="224"/>
      <c r="F190" s="224"/>
      <c r="G190" s="224"/>
      <c r="H190" s="224"/>
      <c r="I190" s="224"/>
      <c r="J190" s="224"/>
      <c r="K190" s="224"/>
      <c r="L190" s="224"/>
      <c r="M190" s="224"/>
      <c r="N190" s="238">
        <f>BK190</f>
        <v>0</v>
      </c>
      <c r="O190" s="239"/>
      <c r="P190" s="239"/>
      <c r="Q190" s="239"/>
      <c r="R190" s="217"/>
      <c r="T190" s="218"/>
      <c r="U190" s="214"/>
      <c r="V190" s="214"/>
      <c r="W190" s="219">
        <f>SUM(W191:W199)</f>
        <v>0</v>
      </c>
      <c r="X190" s="214"/>
      <c r="Y190" s="219">
        <f>SUM(Y191:Y199)</f>
        <v>48.774788559999998</v>
      </c>
      <c r="Z190" s="214"/>
      <c r="AA190" s="220">
        <f>SUM(AA191:AA199)</f>
        <v>0</v>
      </c>
      <c r="AR190" s="221" t="s">
        <v>89</v>
      </c>
      <c r="AT190" s="222" t="s">
        <v>81</v>
      </c>
      <c r="AU190" s="222" t="s">
        <v>89</v>
      </c>
      <c r="AY190" s="221" t="s">
        <v>230</v>
      </c>
      <c r="BK190" s="223">
        <f>SUM(BK191:BK199)</f>
        <v>0</v>
      </c>
    </row>
    <row r="191" s="1" customFormat="1" ht="38.25" customHeight="1">
      <c r="B191" s="45"/>
      <c r="C191" s="227" t="s">
        <v>393</v>
      </c>
      <c r="D191" s="227" t="s">
        <v>231</v>
      </c>
      <c r="E191" s="228" t="s">
        <v>378</v>
      </c>
      <c r="F191" s="229" t="s">
        <v>379</v>
      </c>
      <c r="G191" s="229"/>
      <c r="H191" s="229"/>
      <c r="I191" s="229"/>
      <c r="J191" s="230" t="s">
        <v>242</v>
      </c>
      <c r="K191" s="231">
        <v>4.5919999999999996</v>
      </c>
      <c r="L191" s="232">
        <v>0</v>
      </c>
      <c r="M191" s="233"/>
      <c r="N191" s="234">
        <f>ROUND(L191*K191,1)</f>
        <v>0</v>
      </c>
      <c r="O191" s="234"/>
      <c r="P191" s="234"/>
      <c r="Q191" s="234"/>
      <c r="R191" s="47"/>
      <c r="T191" s="235" t="s">
        <v>22</v>
      </c>
      <c r="U191" s="55" t="s">
        <v>50</v>
      </c>
      <c r="V191" s="46"/>
      <c r="W191" s="236">
        <f>V191*K191</f>
        <v>0</v>
      </c>
      <c r="X191" s="236">
        <v>2.2563399999999998</v>
      </c>
      <c r="Y191" s="236">
        <f>X191*K191</f>
        <v>10.361113279999998</v>
      </c>
      <c r="Z191" s="236">
        <v>0</v>
      </c>
      <c r="AA191" s="237">
        <f>Z191*K191</f>
        <v>0</v>
      </c>
      <c r="AR191" s="21" t="s">
        <v>102</v>
      </c>
      <c r="AT191" s="21" t="s">
        <v>231</v>
      </c>
      <c r="AU191" s="21" t="s">
        <v>93</v>
      </c>
      <c r="AY191" s="21" t="s">
        <v>230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102</v>
      </c>
      <c r="BK191" s="152">
        <f>ROUND(L191*K191,1)</f>
        <v>0</v>
      </c>
      <c r="BL191" s="21" t="s">
        <v>102</v>
      </c>
      <c r="BM191" s="21" t="s">
        <v>1414</v>
      </c>
    </row>
    <row r="192" s="1" customFormat="1" ht="38.25" customHeight="1">
      <c r="B192" s="45"/>
      <c r="C192" s="227" t="s">
        <v>397</v>
      </c>
      <c r="D192" s="227" t="s">
        <v>231</v>
      </c>
      <c r="E192" s="228" t="s">
        <v>382</v>
      </c>
      <c r="F192" s="229" t="s">
        <v>383</v>
      </c>
      <c r="G192" s="229"/>
      <c r="H192" s="229"/>
      <c r="I192" s="229"/>
      <c r="J192" s="230" t="s">
        <v>242</v>
      </c>
      <c r="K192" s="231">
        <v>8.6099999999999994</v>
      </c>
      <c r="L192" s="232">
        <v>0</v>
      </c>
      <c r="M192" s="233"/>
      <c r="N192" s="234">
        <f>ROUND(L192*K192,1)</f>
        <v>0</v>
      </c>
      <c r="O192" s="234"/>
      <c r="P192" s="234"/>
      <c r="Q192" s="234"/>
      <c r="R192" s="47"/>
      <c r="T192" s="235" t="s">
        <v>22</v>
      </c>
      <c r="U192" s="55" t="s">
        <v>50</v>
      </c>
      <c r="V192" s="46"/>
      <c r="W192" s="236">
        <f>V192*K192</f>
        <v>0</v>
      </c>
      <c r="X192" s="236">
        <v>2.45329</v>
      </c>
      <c r="Y192" s="236">
        <f>X192*K192</f>
        <v>21.1228269</v>
      </c>
      <c r="Z192" s="236">
        <v>0</v>
      </c>
      <c r="AA192" s="237">
        <f>Z192*K192</f>
        <v>0</v>
      </c>
      <c r="AR192" s="21" t="s">
        <v>102</v>
      </c>
      <c r="AT192" s="21" t="s">
        <v>231</v>
      </c>
      <c r="AU192" s="21" t="s">
        <v>93</v>
      </c>
      <c r="AY192" s="21" t="s">
        <v>230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102</v>
      </c>
      <c r="BK192" s="152">
        <f>ROUND(L192*K192,1)</f>
        <v>0</v>
      </c>
      <c r="BL192" s="21" t="s">
        <v>102</v>
      </c>
      <c r="BM192" s="21" t="s">
        <v>1415</v>
      </c>
    </row>
    <row r="193" s="1" customFormat="1" ht="25.5" customHeight="1">
      <c r="B193" s="45"/>
      <c r="C193" s="227" t="s">
        <v>401</v>
      </c>
      <c r="D193" s="227" t="s">
        <v>231</v>
      </c>
      <c r="E193" s="228" t="s">
        <v>386</v>
      </c>
      <c r="F193" s="229" t="s">
        <v>1416</v>
      </c>
      <c r="G193" s="229"/>
      <c r="H193" s="229"/>
      <c r="I193" s="229"/>
      <c r="J193" s="230" t="s">
        <v>242</v>
      </c>
      <c r="K193" s="231">
        <v>8.6099999999999994</v>
      </c>
      <c r="L193" s="232">
        <v>0</v>
      </c>
      <c r="M193" s="233"/>
      <c r="N193" s="234">
        <f>ROUND(L193*K193,1)</f>
        <v>0</v>
      </c>
      <c r="O193" s="234"/>
      <c r="P193" s="234"/>
      <c r="Q193" s="234"/>
      <c r="R193" s="47"/>
      <c r="T193" s="235" t="s">
        <v>22</v>
      </c>
      <c r="U193" s="55" t="s">
        <v>50</v>
      </c>
      <c r="V193" s="46"/>
      <c r="W193" s="236">
        <f>V193*K193</f>
        <v>0</v>
      </c>
      <c r="X193" s="236">
        <v>0</v>
      </c>
      <c r="Y193" s="236">
        <f>X193*K193</f>
        <v>0</v>
      </c>
      <c r="Z193" s="236">
        <v>0</v>
      </c>
      <c r="AA193" s="237">
        <f>Z193*K193</f>
        <v>0</v>
      </c>
      <c r="AR193" s="21" t="s">
        <v>102</v>
      </c>
      <c r="AT193" s="21" t="s">
        <v>231</v>
      </c>
      <c r="AU193" s="21" t="s">
        <v>93</v>
      </c>
      <c r="AY193" s="21" t="s">
        <v>230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102</v>
      </c>
      <c r="BK193" s="152">
        <f>ROUND(L193*K193,1)</f>
        <v>0</v>
      </c>
      <c r="BL193" s="21" t="s">
        <v>102</v>
      </c>
      <c r="BM193" s="21" t="s">
        <v>1417</v>
      </c>
    </row>
    <row r="194" s="1" customFormat="1" ht="38.25" customHeight="1">
      <c r="B194" s="45"/>
      <c r="C194" s="227" t="s">
        <v>405</v>
      </c>
      <c r="D194" s="227" t="s">
        <v>231</v>
      </c>
      <c r="E194" s="228" t="s">
        <v>390</v>
      </c>
      <c r="F194" s="229" t="s">
        <v>391</v>
      </c>
      <c r="G194" s="229"/>
      <c r="H194" s="229"/>
      <c r="I194" s="229"/>
      <c r="J194" s="230" t="s">
        <v>242</v>
      </c>
      <c r="K194" s="231">
        <v>8.6099999999999994</v>
      </c>
      <c r="L194" s="232">
        <v>0</v>
      </c>
      <c r="M194" s="233"/>
      <c r="N194" s="234">
        <f>ROUND(L194*K194,1)</f>
        <v>0</v>
      </c>
      <c r="O194" s="234"/>
      <c r="P194" s="234"/>
      <c r="Q194" s="234"/>
      <c r="R194" s="47"/>
      <c r="T194" s="235" t="s">
        <v>22</v>
      </c>
      <c r="U194" s="55" t="s">
        <v>50</v>
      </c>
      <c r="V194" s="46"/>
      <c r="W194" s="236">
        <f>V194*K194</f>
        <v>0</v>
      </c>
      <c r="X194" s="236">
        <v>0</v>
      </c>
      <c r="Y194" s="236">
        <f>X194*K194</f>
        <v>0</v>
      </c>
      <c r="Z194" s="236">
        <v>0</v>
      </c>
      <c r="AA194" s="237">
        <f>Z194*K194</f>
        <v>0</v>
      </c>
      <c r="AR194" s="21" t="s">
        <v>102</v>
      </c>
      <c r="AT194" s="21" t="s">
        <v>231</v>
      </c>
      <c r="AU194" s="21" t="s">
        <v>93</v>
      </c>
      <c r="AY194" s="21" t="s">
        <v>230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102</v>
      </c>
      <c r="BK194" s="152">
        <f>ROUND(L194*K194,1)</f>
        <v>0</v>
      </c>
      <c r="BL194" s="21" t="s">
        <v>102</v>
      </c>
      <c r="BM194" s="21" t="s">
        <v>1418</v>
      </c>
    </row>
    <row r="195" s="1" customFormat="1" ht="25.5" customHeight="1">
      <c r="B195" s="45"/>
      <c r="C195" s="227" t="s">
        <v>409</v>
      </c>
      <c r="D195" s="227" t="s">
        <v>231</v>
      </c>
      <c r="E195" s="228" t="s">
        <v>394</v>
      </c>
      <c r="F195" s="229" t="s">
        <v>395</v>
      </c>
      <c r="G195" s="229"/>
      <c r="H195" s="229"/>
      <c r="I195" s="229"/>
      <c r="J195" s="230" t="s">
        <v>242</v>
      </c>
      <c r="K195" s="231">
        <v>3.4199999999999999</v>
      </c>
      <c r="L195" s="232">
        <v>0</v>
      </c>
      <c r="M195" s="233"/>
      <c r="N195" s="234">
        <f>ROUND(L195*K195,1)</f>
        <v>0</v>
      </c>
      <c r="O195" s="234"/>
      <c r="P195" s="234"/>
      <c r="Q195" s="234"/>
      <c r="R195" s="47"/>
      <c r="T195" s="235" t="s">
        <v>22</v>
      </c>
      <c r="U195" s="55" t="s">
        <v>50</v>
      </c>
      <c r="V195" s="46"/>
      <c r="W195" s="236">
        <f>V195*K195</f>
        <v>0</v>
      </c>
      <c r="X195" s="236">
        <v>0</v>
      </c>
      <c r="Y195" s="236">
        <f>X195*K195</f>
        <v>0</v>
      </c>
      <c r="Z195" s="236">
        <v>0</v>
      </c>
      <c r="AA195" s="237">
        <f>Z195*K195</f>
        <v>0</v>
      </c>
      <c r="AR195" s="21" t="s">
        <v>102</v>
      </c>
      <c r="AT195" s="21" t="s">
        <v>231</v>
      </c>
      <c r="AU195" s="21" t="s">
        <v>93</v>
      </c>
      <c r="AY195" s="21" t="s">
        <v>230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102</v>
      </c>
      <c r="BK195" s="152">
        <f>ROUND(L195*K195,1)</f>
        <v>0</v>
      </c>
      <c r="BL195" s="21" t="s">
        <v>102</v>
      </c>
      <c r="BM195" s="21" t="s">
        <v>1419</v>
      </c>
    </row>
    <row r="196" s="1" customFormat="1" ht="16.5" customHeight="1">
      <c r="B196" s="45"/>
      <c r="C196" s="227" t="s">
        <v>413</v>
      </c>
      <c r="D196" s="227" t="s">
        <v>231</v>
      </c>
      <c r="E196" s="228" t="s">
        <v>398</v>
      </c>
      <c r="F196" s="229" t="s">
        <v>399</v>
      </c>
      <c r="G196" s="229"/>
      <c r="H196" s="229"/>
      <c r="I196" s="229"/>
      <c r="J196" s="230" t="s">
        <v>288</v>
      </c>
      <c r="K196" s="231">
        <v>1.155</v>
      </c>
      <c r="L196" s="232">
        <v>0</v>
      </c>
      <c r="M196" s="233"/>
      <c r="N196" s="234">
        <f>ROUND(L196*K196,1)</f>
        <v>0</v>
      </c>
      <c r="O196" s="234"/>
      <c r="P196" s="234"/>
      <c r="Q196" s="234"/>
      <c r="R196" s="47"/>
      <c r="T196" s="235" t="s">
        <v>22</v>
      </c>
      <c r="U196" s="55" t="s">
        <v>50</v>
      </c>
      <c r="V196" s="46"/>
      <c r="W196" s="236">
        <f>V196*K196</f>
        <v>0</v>
      </c>
      <c r="X196" s="236">
        <v>0.013520000000000001</v>
      </c>
      <c r="Y196" s="236">
        <f>X196*K196</f>
        <v>0.015615600000000002</v>
      </c>
      <c r="Z196" s="236">
        <v>0</v>
      </c>
      <c r="AA196" s="237">
        <f>Z196*K196</f>
        <v>0</v>
      </c>
      <c r="AR196" s="21" t="s">
        <v>102</v>
      </c>
      <c r="AT196" s="21" t="s">
        <v>231</v>
      </c>
      <c r="AU196" s="21" t="s">
        <v>93</v>
      </c>
      <c r="AY196" s="21" t="s">
        <v>230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102</v>
      </c>
      <c r="BK196" s="152">
        <f>ROUND(L196*K196,1)</f>
        <v>0</v>
      </c>
      <c r="BL196" s="21" t="s">
        <v>102</v>
      </c>
      <c r="BM196" s="21" t="s">
        <v>1420</v>
      </c>
    </row>
    <row r="197" s="1" customFormat="1" ht="25.5" customHeight="1">
      <c r="B197" s="45"/>
      <c r="C197" s="227" t="s">
        <v>417</v>
      </c>
      <c r="D197" s="227" t="s">
        <v>231</v>
      </c>
      <c r="E197" s="228" t="s">
        <v>402</v>
      </c>
      <c r="F197" s="229" t="s">
        <v>403</v>
      </c>
      <c r="G197" s="229"/>
      <c r="H197" s="229"/>
      <c r="I197" s="229"/>
      <c r="J197" s="230" t="s">
        <v>288</v>
      </c>
      <c r="K197" s="231">
        <v>1.155</v>
      </c>
      <c r="L197" s="232">
        <v>0</v>
      </c>
      <c r="M197" s="233"/>
      <c r="N197" s="234">
        <f>ROUND(L197*K197,1)</f>
        <v>0</v>
      </c>
      <c r="O197" s="234"/>
      <c r="P197" s="234"/>
      <c r="Q197" s="234"/>
      <c r="R197" s="47"/>
      <c r="T197" s="235" t="s">
        <v>22</v>
      </c>
      <c r="U197" s="55" t="s">
        <v>50</v>
      </c>
      <c r="V197" s="46"/>
      <c r="W197" s="236">
        <f>V197*K197</f>
        <v>0</v>
      </c>
      <c r="X197" s="236">
        <v>0</v>
      </c>
      <c r="Y197" s="236">
        <f>X197*K197</f>
        <v>0</v>
      </c>
      <c r="Z197" s="236">
        <v>0</v>
      </c>
      <c r="AA197" s="237">
        <f>Z197*K197</f>
        <v>0</v>
      </c>
      <c r="AR197" s="21" t="s">
        <v>102</v>
      </c>
      <c r="AT197" s="21" t="s">
        <v>231</v>
      </c>
      <c r="AU197" s="21" t="s">
        <v>93</v>
      </c>
      <c r="AY197" s="21" t="s">
        <v>230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102</v>
      </c>
      <c r="BK197" s="152">
        <f>ROUND(L197*K197,1)</f>
        <v>0</v>
      </c>
      <c r="BL197" s="21" t="s">
        <v>102</v>
      </c>
      <c r="BM197" s="21" t="s">
        <v>1421</v>
      </c>
    </row>
    <row r="198" s="1" customFormat="1" ht="16.5" customHeight="1">
      <c r="B198" s="45"/>
      <c r="C198" s="227" t="s">
        <v>421</v>
      </c>
      <c r="D198" s="227" t="s">
        <v>231</v>
      </c>
      <c r="E198" s="228" t="s">
        <v>406</v>
      </c>
      <c r="F198" s="229" t="s">
        <v>407</v>
      </c>
      <c r="G198" s="229"/>
      <c r="H198" s="229"/>
      <c r="I198" s="229"/>
      <c r="J198" s="230" t="s">
        <v>305</v>
      </c>
      <c r="K198" s="231">
        <v>0.214</v>
      </c>
      <c r="L198" s="232">
        <v>0</v>
      </c>
      <c r="M198" s="233"/>
      <c r="N198" s="234">
        <f>ROUND(L198*K198,1)</f>
        <v>0</v>
      </c>
      <c r="O198" s="234"/>
      <c r="P198" s="234"/>
      <c r="Q198" s="234"/>
      <c r="R198" s="47"/>
      <c r="T198" s="235" t="s">
        <v>22</v>
      </c>
      <c r="U198" s="55" t="s">
        <v>50</v>
      </c>
      <c r="V198" s="46"/>
      <c r="W198" s="236">
        <f>V198*K198</f>
        <v>0</v>
      </c>
      <c r="X198" s="236">
        <v>1.06277</v>
      </c>
      <c r="Y198" s="236">
        <f>X198*K198</f>
        <v>0.22743278</v>
      </c>
      <c r="Z198" s="236">
        <v>0</v>
      </c>
      <c r="AA198" s="237">
        <f>Z198*K198</f>
        <v>0</v>
      </c>
      <c r="AR198" s="21" t="s">
        <v>102</v>
      </c>
      <c r="AT198" s="21" t="s">
        <v>231</v>
      </c>
      <c r="AU198" s="21" t="s">
        <v>93</v>
      </c>
      <c r="AY198" s="21" t="s">
        <v>230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102</v>
      </c>
      <c r="BK198" s="152">
        <f>ROUND(L198*K198,1)</f>
        <v>0</v>
      </c>
      <c r="BL198" s="21" t="s">
        <v>102</v>
      </c>
      <c r="BM198" s="21" t="s">
        <v>1422</v>
      </c>
    </row>
    <row r="199" s="1" customFormat="1" ht="25.5" customHeight="1">
      <c r="B199" s="45"/>
      <c r="C199" s="227" t="s">
        <v>425</v>
      </c>
      <c r="D199" s="227" t="s">
        <v>231</v>
      </c>
      <c r="E199" s="228" t="s">
        <v>426</v>
      </c>
      <c r="F199" s="229" t="s">
        <v>427</v>
      </c>
      <c r="G199" s="229"/>
      <c r="H199" s="229"/>
      <c r="I199" s="229"/>
      <c r="J199" s="230" t="s">
        <v>242</v>
      </c>
      <c r="K199" s="231">
        <v>8.6099999999999994</v>
      </c>
      <c r="L199" s="232">
        <v>0</v>
      </c>
      <c r="M199" s="233"/>
      <c r="N199" s="234">
        <f>ROUND(L199*K199,1)</f>
        <v>0</v>
      </c>
      <c r="O199" s="234"/>
      <c r="P199" s="234"/>
      <c r="Q199" s="234"/>
      <c r="R199" s="47"/>
      <c r="T199" s="235" t="s">
        <v>22</v>
      </c>
      <c r="U199" s="55" t="s">
        <v>50</v>
      </c>
      <c r="V199" s="46"/>
      <c r="W199" s="236">
        <f>V199*K199</f>
        <v>0</v>
      </c>
      <c r="X199" s="236">
        <v>1.98</v>
      </c>
      <c r="Y199" s="236">
        <f>X199*K199</f>
        <v>17.047799999999999</v>
      </c>
      <c r="Z199" s="236">
        <v>0</v>
      </c>
      <c r="AA199" s="237">
        <f>Z199*K199</f>
        <v>0</v>
      </c>
      <c r="AR199" s="21" t="s">
        <v>102</v>
      </c>
      <c r="AT199" s="21" t="s">
        <v>231</v>
      </c>
      <c r="AU199" s="21" t="s">
        <v>93</v>
      </c>
      <c r="AY199" s="21" t="s">
        <v>230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102</v>
      </c>
      <c r="BK199" s="152">
        <f>ROUND(L199*K199,1)</f>
        <v>0</v>
      </c>
      <c r="BL199" s="21" t="s">
        <v>102</v>
      </c>
      <c r="BM199" s="21" t="s">
        <v>1423</v>
      </c>
    </row>
    <row r="200" s="10" customFormat="1" ht="29.88" customHeight="1">
      <c r="B200" s="213"/>
      <c r="C200" s="214"/>
      <c r="D200" s="224" t="s">
        <v>187</v>
      </c>
      <c r="E200" s="224"/>
      <c r="F200" s="224"/>
      <c r="G200" s="224"/>
      <c r="H200" s="224"/>
      <c r="I200" s="224"/>
      <c r="J200" s="224"/>
      <c r="K200" s="224"/>
      <c r="L200" s="224"/>
      <c r="M200" s="224"/>
      <c r="N200" s="238">
        <f>BK200</f>
        <v>0</v>
      </c>
      <c r="O200" s="239"/>
      <c r="P200" s="239"/>
      <c r="Q200" s="239"/>
      <c r="R200" s="217"/>
      <c r="T200" s="218"/>
      <c r="U200" s="214"/>
      <c r="V200" s="214"/>
      <c r="W200" s="219">
        <f>SUM(W201:W203)</f>
        <v>0</v>
      </c>
      <c r="X200" s="214"/>
      <c r="Y200" s="219">
        <f>SUM(Y201:Y203)</f>
        <v>0</v>
      </c>
      <c r="Z200" s="214"/>
      <c r="AA200" s="220">
        <f>SUM(AA201:AA203)</f>
        <v>25.761120000000005</v>
      </c>
      <c r="AR200" s="221" t="s">
        <v>89</v>
      </c>
      <c r="AT200" s="222" t="s">
        <v>81</v>
      </c>
      <c r="AU200" s="222" t="s">
        <v>89</v>
      </c>
      <c r="AY200" s="221" t="s">
        <v>230</v>
      </c>
      <c r="BK200" s="223">
        <f>SUM(BK201:BK203)</f>
        <v>0</v>
      </c>
    </row>
    <row r="201" s="1" customFormat="1" ht="25.5" customHeight="1">
      <c r="B201" s="45"/>
      <c r="C201" s="227" t="s">
        <v>429</v>
      </c>
      <c r="D201" s="227" t="s">
        <v>231</v>
      </c>
      <c r="E201" s="228" t="s">
        <v>1424</v>
      </c>
      <c r="F201" s="229" t="s">
        <v>1425</v>
      </c>
      <c r="G201" s="229"/>
      <c r="H201" s="229"/>
      <c r="I201" s="229"/>
      <c r="J201" s="230" t="s">
        <v>481</v>
      </c>
      <c r="K201" s="231">
        <v>1</v>
      </c>
      <c r="L201" s="232">
        <v>0</v>
      </c>
      <c r="M201" s="233"/>
      <c r="N201" s="234">
        <f>ROUND(L201*K201,1)</f>
        <v>0</v>
      </c>
      <c r="O201" s="234"/>
      <c r="P201" s="234"/>
      <c r="Q201" s="234"/>
      <c r="R201" s="47"/>
      <c r="T201" s="235" t="s">
        <v>22</v>
      </c>
      <c r="U201" s="55" t="s">
        <v>50</v>
      </c>
      <c r="V201" s="46"/>
      <c r="W201" s="236">
        <f>V201*K201</f>
        <v>0</v>
      </c>
      <c r="X201" s="236">
        <v>0</v>
      </c>
      <c r="Y201" s="236">
        <f>X201*K201</f>
        <v>0</v>
      </c>
      <c r="Z201" s="236">
        <v>0</v>
      </c>
      <c r="AA201" s="237">
        <f>Z201*K201</f>
        <v>0</v>
      </c>
      <c r="AR201" s="21" t="s">
        <v>102</v>
      </c>
      <c r="AT201" s="21" t="s">
        <v>231</v>
      </c>
      <c r="AU201" s="21" t="s">
        <v>93</v>
      </c>
      <c r="AY201" s="21" t="s">
        <v>230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102</v>
      </c>
      <c r="BK201" s="152">
        <f>ROUND(L201*K201,1)</f>
        <v>0</v>
      </c>
      <c r="BL201" s="21" t="s">
        <v>102</v>
      </c>
      <c r="BM201" s="21" t="s">
        <v>1426</v>
      </c>
    </row>
    <row r="202" s="1" customFormat="1" ht="38.25" customHeight="1">
      <c r="B202" s="45"/>
      <c r="C202" s="227" t="s">
        <v>433</v>
      </c>
      <c r="D202" s="227" t="s">
        <v>231</v>
      </c>
      <c r="E202" s="228" t="s">
        <v>450</v>
      </c>
      <c r="F202" s="229" t="s">
        <v>451</v>
      </c>
      <c r="G202" s="229"/>
      <c r="H202" s="229"/>
      <c r="I202" s="229"/>
      <c r="J202" s="230" t="s">
        <v>242</v>
      </c>
      <c r="K202" s="231">
        <v>11.48</v>
      </c>
      <c r="L202" s="232">
        <v>0</v>
      </c>
      <c r="M202" s="233"/>
      <c r="N202" s="234">
        <f>ROUND(L202*K202,1)</f>
        <v>0</v>
      </c>
      <c r="O202" s="234"/>
      <c r="P202" s="234"/>
      <c r="Q202" s="234"/>
      <c r="R202" s="47"/>
      <c r="T202" s="235" t="s">
        <v>22</v>
      </c>
      <c r="U202" s="55" t="s">
        <v>50</v>
      </c>
      <c r="V202" s="46"/>
      <c r="W202" s="236">
        <f>V202*K202</f>
        <v>0</v>
      </c>
      <c r="X202" s="236">
        <v>0</v>
      </c>
      <c r="Y202" s="236">
        <f>X202*K202</f>
        <v>0</v>
      </c>
      <c r="Z202" s="236">
        <v>2.2000000000000002</v>
      </c>
      <c r="AA202" s="237">
        <f>Z202*K202</f>
        <v>25.256000000000004</v>
      </c>
      <c r="AR202" s="21" t="s">
        <v>102</v>
      </c>
      <c r="AT202" s="21" t="s">
        <v>231</v>
      </c>
      <c r="AU202" s="21" t="s">
        <v>93</v>
      </c>
      <c r="AY202" s="21" t="s">
        <v>230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102</v>
      </c>
      <c r="BK202" s="152">
        <f>ROUND(L202*K202,1)</f>
        <v>0</v>
      </c>
      <c r="BL202" s="21" t="s">
        <v>102</v>
      </c>
      <c r="BM202" s="21" t="s">
        <v>1427</v>
      </c>
    </row>
    <row r="203" s="1" customFormat="1" ht="38.25" customHeight="1">
      <c r="B203" s="45"/>
      <c r="C203" s="227" t="s">
        <v>437</v>
      </c>
      <c r="D203" s="227" t="s">
        <v>231</v>
      </c>
      <c r="E203" s="228" t="s">
        <v>454</v>
      </c>
      <c r="F203" s="229" t="s">
        <v>455</v>
      </c>
      <c r="G203" s="229"/>
      <c r="H203" s="229"/>
      <c r="I203" s="229"/>
      <c r="J203" s="230" t="s">
        <v>242</v>
      </c>
      <c r="K203" s="231">
        <v>11.48</v>
      </c>
      <c r="L203" s="232">
        <v>0</v>
      </c>
      <c r="M203" s="233"/>
      <c r="N203" s="234">
        <f>ROUND(L203*K203,1)</f>
        <v>0</v>
      </c>
      <c r="O203" s="234"/>
      <c r="P203" s="234"/>
      <c r="Q203" s="234"/>
      <c r="R203" s="47"/>
      <c r="T203" s="235" t="s">
        <v>22</v>
      </c>
      <c r="U203" s="55" t="s">
        <v>50</v>
      </c>
      <c r="V203" s="46"/>
      <c r="W203" s="236">
        <f>V203*K203</f>
        <v>0</v>
      </c>
      <c r="X203" s="236">
        <v>0</v>
      </c>
      <c r="Y203" s="236">
        <f>X203*K203</f>
        <v>0</v>
      </c>
      <c r="Z203" s="236">
        <v>0.043999999999999997</v>
      </c>
      <c r="AA203" s="237">
        <f>Z203*K203</f>
        <v>0.50512000000000001</v>
      </c>
      <c r="AR203" s="21" t="s">
        <v>102</v>
      </c>
      <c r="AT203" s="21" t="s">
        <v>231</v>
      </c>
      <c r="AU203" s="21" t="s">
        <v>93</v>
      </c>
      <c r="AY203" s="21" t="s">
        <v>230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102</v>
      </c>
      <c r="BK203" s="152">
        <f>ROUND(L203*K203,1)</f>
        <v>0</v>
      </c>
      <c r="BL203" s="21" t="s">
        <v>102</v>
      </c>
      <c r="BM203" s="21" t="s">
        <v>1428</v>
      </c>
    </row>
    <row r="204" s="10" customFormat="1" ht="29.88" customHeight="1">
      <c r="B204" s="213"/>
      <c r="C204" s="214"/>
      <c r="D204" s="224" t="s">
        <v>188</v>
      </c>
      <c r="E204" s="224"/>
      <c r="F204" s="224"/>
      <c r="G204" s="224"/>
      <c r="H204" s="224"/>
      <c r="I204" s="224"/>
      <c r="J204" s="224"/>
      <c r="K204" s="224"/>
      <c r="L204" s="224"/>
      <c r="M204" s="224"/>
      <c r="N204" s="238">
        <f>BK204</f>
        <v>0</v>
      </c>
      <c r="O204" s="239"/>
      <c r="P204" s="239"/>
      <c r="Q204" s="239"/>
      <c r="R204" s="217"/>
      <c r="T204" s="218"/>
      <c r="U204" s="214"/>
      <c r="V204" s="214"/>
      <c r="W204" s="219">
        <f>SUM(W205:W208)</f>
        <v>0</v>
      </c>
      <c r="X204" s="214"/>
      <c r="Y204" s="219">
        <f>SUM(Y205:Y208)</f>
        <v>0.010920000000000001</v>
      </c>
      <c r="Z204" s="214"/>
      <c r="AA204" s="220">
        <f>SUM(AA205:AA208)</f>
        <v>0</v>
      </c>
      <c r="AR204" s="221" t="s">
        <v>89</v>
      </c>
      <c r="AT204" s="222" t="s">
        <v>81</v>
      </c>
      <c r="AU204" s="222" t="s">
        <v>89</v>
      </c>
      <c r="AY204" s="221" t="s">
        <v>230</v>
      </c>
      <c r="BK204" s="223">
        <f>SUM(BK205:BK208)</f>
        <v>0</v>
      </c>
    </row>
    <row r="205" s="1" customFormat="1" ht="38.25" customHeight="1">
      <c r="B205" s="45"/>
      <c r="C205" s="227" t="s">
        <v>441</v>
      </c>
      <c r="D205" s="227" t="s">
        <v>231</v>
      </c>
      <c r="E205" s="228" t="s">
        <v>492</v>
      </c>
      <c r="F205" s="229" t="s">
        <v>493</v>
      </c>
      <c r="G205" s="229"/>
      <c r="H205" s="229"/>
      <c r="I205" s="229"/>
      <c r="J205" s="230" t="s">
        <v>288</v>
      </c>
      <c r="K205" s="231">
        <v>60.799999999999997</v>
      </c>
      <c r="L205" s="232">
        <v>0</v>
      </c>
      <c r="M205" s="233"/>
      <c r="N205" s="234">
        <f>ROUND(L205*K205,1)</f>
        <v>0</v>
      </c>
      <c r="O205" s="234"/>
      <c r="P205" s="234"/>
      <c r="Q205" s="234"/>
      <c r="R205" s="47"/>
      <c r="T205" s="235" t="s">
        <v>22</v>
      </c>
      <c r="U205" s="55" t="s">
        <v>50</v>
      </c>
      <c r="V205" s="46"/>
      <c r="W205" s="236">
        <f>V205*K205</f>
        <v>0</v>
      </c>
      <c r="X205" s="236">
        <v>0</v>
      </c>
      <c r="Y205" s="236">
        <f>X205*K205</f>
        <v>0</v>
      </c>
      <c r="Z205" s="236">
        <v>0</v>
      </c>
      <c r="AA205" s="237">
        <f>Z205*K205</f>
        <v>0</v>
      </c>
      <c r="AR205" s="21" t="s">
        <v>102</v>
      </c>
      <c r="AT205" s="21" t="s">
        <v>231</v>
      </c>
      <c r="AU205" s="21" t="s">
        <v>93</v>
      </c>
      <c r="AY205" s="21" t="s">
        <v>230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102</v>
      </c>
      <c r="BK205" s="152">
        <f>ROUND(L205*K205,1)</f>
        <v>0</v>
      </c>
      <c r="BL205" s="21" t="s">
        <v>102</v>
      </c>
      <c r="BM205" s="21" t="s">
        <v>1429</v>
      </c>
    </row>
    <row r="206" s="1" customFormat="1" ht="38.25" customHeight="1">
      <c r="B206" s="45"/>
      <c r="C206" s="227" t="s">
        <v>445</v>
      </c>
      <c r="D206" s="227" t="s">
        <v>231</v>
      </c>
      <c r="E206" s="228" t="s">
        <v>496</v>
      </c>
      <c r="F206" s="229" t="s">
        <v>497</v>
      </c>
      <c r="G206" s="229"/>
      <c r="H206" s="229"/>
      <c r="I206" s="229"/>
      <c r="J206" s="230" t="s">
        <v>288</v>
      </c>
      <c r="K206" s="231">
        <v>1824</v>
      </c>
      <c r="L206" s="232">
        <v>0</v>
      </c>
      <c r="M206" s="233"/>
      <c r="N206" s="234">
        <f>ROUND(L206*K206,1)</f>
        <v>0</v>
      </c>
      <c r="O206" s="234"/>
      <c r="P206" s="234"/>
      <c r="Q206" s="234"/>
      <c r="R206" s="47"/>
      <c r="T206" s="235" t="s">
        <v>22</v>
      </c>
      <c r="U206" s="55" t="s">
        <v>50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102</v>
      </c>
      <c r="AT206" s="21" t="s">
        <v>231</v>
      </c>
      <c r="AU206" s="21" t="s">
        <v>93</v>
      </c>
      <c r="AY206" s="21" t="s">
        <v>230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102</v>
      </c>
      <c r="BK206" s="152">
        <f>ROUND(L206*K206,1)</f>
        <v>0</v>
      </c>
      <c r="BL206" s="21" t="s">
        <v>102</v>
      </c>
      <c r="BM206" s="21" t="s">
        <v>1430</v>
      </c>
    </row>
    <row r="207" s="1" customFormat="1" ht="38.25" customHeight="1">
      <c r="B207" s="45"/>
      <c r="C207" s="227" t="s">
        <v>449</v>
      </c>
      <c r="D207" s="227" t="s">
        <v>231</v>
      </c>
      <c r="E207" s="228" t="s">
        <v>500</v>
      </c>
      <c r="F207" s="229" t="s">
        <v>501</v>
      </c>
      <c r="G207" s="229"/>
      <c r="H207" s="229"/>
      <c r="I207" s="229"/>
      <c r="J207" s="230" t="s">
        <v>288</v>
      </c>
      <c r="K207" s="231">
        <v>60.799999999999997</v>
      </c>
      <c r="L207" s="232">
        <v>0</v>
      </c>
      <c r="M207" s="233"/>
      <c r="N207" s="234">
        <f>ROUND(L207*K207,1)</f>
        <v>0</v>
      </c>
      <c r="O207" s="234"/>
      <c r="P207" s="234"/>
      <c r="Q207" s="234"/>
      <c r="R207" s="47"/>
      <c r="T207" s="235" t="s">
        <v>22</v>
      </c>
      <c r="U207" s="55" t="s">
        <v>50</v>
      </c>
      <c r="V207" s="46"/>
      <c r="W207" s="236">
        <f>V207*K207</f>
        <v>0</v>
      </c>
      <c r="X207" s="236">
        <v>0</v>
      </c>
      <c r="Y207" s="236">
        <f>X207*K207</f>
        <v>0</v>
      </c>
      <c r="Z207" s="236">
        <v>0</v>
      </c>
      <c r="AA207" s="237">
        <f>Z207*K207</f>
        <v>0</v>
      </c>
      <c r="AR207" s="21" t="s">
        <v>102</v>
      </c>
      <c r="AT207" s="21" t="s">
        <v>231</v>
      </c>
      <c r="AU207" s="21" t="s">
        <v>93</v>
      </c>
      <c r="AY207" s="21" t="s">
        <v>230</v>
      </c>
      <c r="BE207" s="152">
        <f>IF(U207="základní",N207,0)</f>
        <v>0</v>
      </c>
      <c r="BF207" s="152">
        <f>IF(U207="snížená",N207,0)</f>
        <v>0</v>
      </c>
      <c r="BG207" s="152">
        <f>IF(U207="zákl. přenesená",N207,0)</f>
        <v>0</v>
      </c>
      <c r="BH207" s="152">
        <f>IF(U207="sníž. přenesená",N207,0)</f>
        <v>0</v>
      </c>
      <c r="BI207" s="152">
        <f>IF(U207="nulová",N207,0)</f>
        <v>0</v>
      </c>
      <c r="BJ207" s="21" t="s">
        <v>102</v>
      </c>
      <c r="BK207" s="152">
        <f>ROUND(L207*K207,1)</f>
        <v>0</v>
      </c>
      <c r="BL207" s="21" t="s">
        <v>102</v>
      </c>
      <c r="BM207" s="21" t="s">
        <v>1431</v>
      </c>
    </row>
    <row r="208" s="1" customFormat="1" ht="38.25" customHeight="1">
      <c r="B208" s="45"/>
      <c r="C208" s="227" t="s">
        <v>453</v>
      </c>
      <c r="D208" s="227" t="s">
        <v>231</v>
      </c>
      <c r="E208" s="228" t="s">
        <v>1432</v>
      </c>
      <c r="F208" s="229" t="s">
        <v>1433</v>
      </c>
      <c r="G208" s="229"/>
      <c r="H208" s="229"/>
      <c r="I208" s="229"/>
      <c r="J208" s="230" t="s">
        <v>288</v>
      </c>
      <c r="K208" s="231">
        <v>52</v>
      </c>
      <c r="L208" s="232">
        <v>0</v>
      </c>
      <c r="M208" s="233"/>
      <c r="N208" s="234">
        <f>ROUND(L208*K208,1)</f>
        <v>0</v>
      </c>
      <c r="O208" s="234"/>
      <c r="P208" s="234"/>
      <c r="Q208" s="234"/>
      <c r="R208" s="47"/>
      <c r="T208" s="235" t="s">
        <v>22</v>
      </c>
      <c r="U208" s="55" t="s">
        <v>50</v>
      </c>
      <c r="V208" s="46"/>
      <c r="W208" s="236">
        <f>V208*K208</f>
        <v>0</v>
      </c>
      <c r="X208" s="236">
        <v>0.00021000000000000001</v>
      </c>
      <c r="Y208" s="236">
        <f>X208*K208</f>
        <v>0.010920000000000001</v>
      </c>
      <c r="Z208" s="236">
        <v>0</v>
      </c>
      <c r="AA208" s="237">
        <f>Z208*K208</f>
        <v>0</v>
      </c>
      <c r="AR208" s="21" t="s">
        <v>102</v>
      </c>
      <c r="AT208" s="21" t="s">
        <v>231</v>
      </c>
      <c r="AU208" s="21" t="s">
        <v>93</v>
      </c>
      <c r="AY208" s="21" t="s">
        <v>230</v>
      </c>
      <c r="BE208" s="152">
        <f>IF(U208="základní",N208,0)</f>
        <v>0</v>
      </c>
      <c r="BF208" s="152">
        <f>IF(U208="snížená",N208,0)</f>
        <v>0</v>
      </c>
      <c r="BG208" s="152">
        <f>IF(U208="zákl. přenesená",N208,0)</f>
        <v>0</v>
      </c>
      <c r="BH208" s="152">
        <f>IF(U208="sníž. přenesená",N208,0)</f>
        <v>0</v>
      </c>
      <c r="BI208" s="152">
        <f>IF(U208="nulová",N208,0)</f>
        <v>0</v>
      </c>
      <c r="BJ208" s="21" t="s">
        <v>102</v>
      </c>
      <c r="BK208" s="152">
        <f>ROUND(L208*K208,1)</f>
        <v>0</v>
      </c>
      <c r="BL208" s="21" t="s">
        <v>102</v>
      </c>
      <c r="BM208" s="21" t="s">
        <v>1434</v>
      </c>
    </row>
    <row r="209" s="10" customFormat="1" ht="29.88" customHeight="1">
      <c r="B209" s="213"/>
      <c r="C209" s="214"/>
      <c r="D209" s="224" t="s">
        <v>189</v>
      </c>
      <c r="E209" s="224"/>
      <c r="F209" s="224"/>
      <c r="G209" s="224"/>
      <c r="H209" s="224"/>
      <c r="I209" s="224"/>
      <c r="J209" s="224"/>
      <c r="K209" s="224"/>
      <c r="L209" s="224"/>
      <c r="M209" s="224"/>
      <c r="N209" s="238">
        <f>BK209</f>
        <v>0</v>
      </c>
      <c r="O209" s="239"/>
      <c r="P209" s="239"/>
      <c r="Q209" s="239"/>
      <c r="R209" s="217"/>
      <c r="T209" s="218"/>
      <c r="U209" s="214"/>
      <c r="V209" s="214"/>
      <c r="W209" s="219">
        <f>SUM(W210:W212)</f>
        <v>0</v>
      </c>
      <c r="X209" s="214"/>
      <c r="Y209" s="219">
        <f>SUM(Y210:Y212)</f>
        <v>0</v>
      </c>
      <c r="Z209" s="214"/>
      <c r="AA209" s="220">
        <f>SUM(AA210:AA212)</f>
        <v>0</v>
      </c>
      <c r="AR209" s="221" t="s">
        <v>89</v>
      </c>
      <c r="AT209" s="222" t="s">
        <v>81</v>
      </c>
      <c r="AU209" s="222" t="s">
        <v>89</v>
      </c>
      <c r="AY209" s="221" t="s">
        <v>230</v>
      </c>
      <c r="BK209" s="223">
        <f>SUM(BK210:BK212)</f>
        <v>0</v>
      </c>
    </row>
    <row r="210" s="1" customFormat="1" ht="16.5" customHeight="1">
      <c r="B210" s="45"/>
      <c r="C210" s="227" t="s">
        <v>457</v>
      </c>
      <c r="D210" s="227" t="s">
        <v>231</v>
      </c>
      <c r="E210" s="228" t="s">
        <v>509</v>
      </c>
      <c r="F210" s="229" t="s">
        <v>510</v>
      </c>
      <c r="G210" s="229"/>
      <c r="H210" s="229"/>
      <c r="I210" s="229"/>
      <c r="J210" s="230" t="s">
        <v>305</v>
      </c>
      <c r="K210" s="231">
        <v>25.760999999999999</v>
      </c>
      <c r="L210" s="232">
        <v>0</v>
      </c>
      <c r="M210" s="233"/>
      <c r="N210" s="234">
        <f>ROUND(L210*K210,1)</f>
        <v>0</v>
      </c>
      <c r="O210" s="234"/>
      <c r="P210" s="234"/>
      <c r="Q210" s="234"/>
      <c r="R210" s="47"/>
      <c r="T210" s="235" t="s">
        <v>22</v>
      </c>
      <c r="U210" s="55" t="s">
        <v>50</v>
      </c>
      <c r="V210" s="46"/>
      <c r="W210" s="236">
        <f>V210*K210</f>
        <v>0</v>
      </c>
      <c r="X210" s="236">
        <v>0</v>
      </c>
      <c r="Y210" s="236">
        <f>X210*K210</f>
        <v>0</v>
      </c>
      <c r="Z210" s="236">
        <v>0</v>
      </c>
      <c r="AA210" s="237">
        <f>Z210*K210</f>
        <v>0</v>
      </c>
      <c r="AR210" s="21" t="s">
        <v>102</v>
      </c>
      <c r="AT210" s="21" t="s">
        <v>231</v>
      </c>
      <c r="AU210" s="21" t="s">
        <v>93</v>
      </c>
      <c r="AY210" s="21" t="s">
        <v>230</v>
      </c>
      <c r="BE210" s="152">
        <f>IF(U210="základní",N210,0)</f>
        <v>0</v>
      </c>
      <c r="BF210" s="152">
        <f>IF(U210="snížená",N210,0)</f>
        <v>0</v>
      </c>
      <c r="BG210" s="152">
        <f>IF(U210="zákl. přenesená",N210,0)</f>
        <v>0</v>
      </c>
      <c r="BH210" s="152">
        <f>IF(U210="sníž. přenesená",N210,0)</f>
        <v>0</v>
      </c>
      <c r="BI210" s="152">
        <f>IF(U210="nulová",N210,0)</f>
        <v>0</v>
      </c>
      <c r="BJ210" s="21" t="s">
        <v>102</v>
      </c>
      <c r="BK210" s="152">
        <f>ROUND(L210*K210,1)</f>
        <v>0</v>
      </c>
      <c r="BL210" s="21" t="s">
        <v>102</v>
      </c>
      <c r="BM210" s="21" t="s">
        <v>1435</v>
      </c>
    </row>
    <row r="211" s="1" customFormat="1" ht="38.25" customHeight="1">
      <c r="B211" s="45"/>
      <c r="C211" s="227" t="s">
        <v>461</v>
      </c>
      <c r="D211" s="227" t="s">
        <v>231</v>
      </c>
      <c r="E211" s="228" t="s">
        <v>513</v>
      </c>
      <c r="F211" s="229" t="s">
        <v>514</v>
      </c>
      <c r="G211" s="229"/>
      <c r="H211" s="229"/>
      <c r="I211" s="229"/>
      <c r="J211" s="230" t="s">
        <v>305</v>
      </c>
      <c r="K211" s="231">
        <v>25.760999999999999</v>
      </c>
      <c r="L211" s="232">
        <v>0</v>
      </c>
      <c r="M211" s="233"/>
      <c r="N211" s="234">
        <f>ROUND(L211*K211,1)</f>
        <v>0</v>
      </c>
      <c r="O211" s="234"/>
      <c r="P211" s="234"/>
      <c r="Q211" s="234"/>
      <c r="R211" s="47"/>
      <c r="T211" s="235" t="s">
        <v>22</v>
      </c>
      <c r="U211" s="55" t="s">
        <v>50</v>
      </c>
      <c r="V211" s="46"/>
      <c r="W211" s="236">
        <f>V211*K211</f>
        <v>0</v>
      </c>
      <c r="X211" s="236">
        <v>0</v>
      </c>
      <c r="Y211" s="236">
        <f>X211*K211</f>
        <v>0</v>
      </c>
      <c r="Z211" s="236">
        <v>0</v>
      </c>
      <c r="AA211" s="237">
        <f>Z211*K211</f>
        <v>0</v>
      </c>
      <c r="AR211" s="21" t="s">
        <v>102</v>
      </c>
      <c r="AT211" s="21" t="s">
        <v>231</v>
      </c>
      <c r="AU211" s="21" t="s">
        <v>93</v>
      </c>
      <c r="AY211" s="21" t="s">
        <v>230</v>
      </c>
      <c r="BE211" s="152">
        <f>IF(U211="základní",N211,0)</f>
        <v>0</v>
      </c>
      <c r="BF211" s="152">
        <f>IF(U211="snížená",N211,0)</f>
        <v>0</v>
      </c>
      <c r="BG211" s="152">
        <f>IF(U211="zákl. přenesená",N211,0)</f>
        <v>0</v>
      </c>
      <c r="BH211" s="152">
        <f>IF(U211="sníž. přenesená",N211,0)</f>
        <v>0</v>
      </c>
      <c r="BI211" s="152">
        <f>IF(U211="nulová",N211,0)</f>
        <v>0</v>
      </c>
      <c r="BJ211" s="21" t="s">
        <v>102</v>
      </c>
      <c r="BK211" s="152">
        <f>ROUND(L211*K211,1)</f>
        <v>0</v>
      </c>
      <c r="BL211" s="21" t="s">
        <v>102</v>
      </c>
      <c r="BM211" s="21" t="s">
        <v>1436</v>
      </c>
    </row>
    <row r="212" s="1" customFormat="1" ht="38.25" customHeight="1">
      <c r="B212" s="45"/>
      <c r="C212" s="227" t="s">
        <v>465</v>
      </c>
      <c r="D212" s="227" t="s">
        <v>231</v>
      </c>
      <c r="E212" s="228" t="s">
        <v>517</v>
      </c>
      <c r="F212" s="229" t="s">
        <v>518</v>
      </c>
      <c r="G212" s="229"/>
      <c r="H212" s="229"/>
      <c r="I212" s="229"/>
      <c r="J212" s="230" t="s">
        <v>305</v>
      </c>
      <c r="K212" s="231">
        <v>25.760999999999999</v>
      </c>
      <c r="L212" s="232">
        <v>0</v>
      </c>
      <c r="M212" s="233"/>
      <c r="N212" s="234">
        <f>ROUND(L212*K212,1)</f>
        <v>0</v>
      </c>
      <c r="O212" s="234"/>
      <c r="P212" s="234"/>
      <c r="Q212" s="234"/>
      <c r="R212" s="47"/>
      <c r="T212" s="235" t="s">
        <v>22</v>
      </c>
      <c r="U212" s="55" t="s">
        <v>50</v>
      </c>
      <c r="V212" s="46"/>
      <c r="W212" s="236">
        <f>V212*K212</f>
        <v>0</v>
      </c>
      <c r="X212" s="236">
        <v>0</v>
      </c>
      <c r="Y212" s="236">
        <f>X212*K212</f>
        <v>0</v>
      </c>
      <c r="Z212" s="236">
        <v>0</v>
      </c>
      <c r="AA212" s="237">
        <f>Z212*K212</f>
        <v>0</v>
      </c>
      <c r="AR212" s="21" t="s">
        <v>102</v>
      </c>
      <c r="AT212" s="21" t="s">
        <v>231</v>
      </c>
      <c r="AU212" s="21" t="s">
        <v>93</v>
      </c>
      <c r="AY212" s="21" t="s">
        <v>230</v>
      </c>
      <c r="BE212" s="152">
        <f>IF(U212="základní",N212,0)</f>
        <v>0</v>
      </c>
      <c r="BF212" s="152">
        <f>IF(U212="snížená",N212,0)</f>
        <v>0</v>
      </c>
      <c r="BG212" s="152">
        <f>IF(U212="zákl. přenesená",N212,0)</f>
        <v>0</v>
      </c>
      <c r="BH212" s="152">
        <f>IF(U212="sníž. přenesená",N212,0)</f>
        <v>0</v>
      </c>
      <c r="BI212" s="152">
        <f>IF(U212="nulová",N212,0)</f>
        <v>0</v>
      </c>
      <c r="BJ212" s="21" t="s">
        <v>102</v>
      </c>
      <c r="BK212" s="152">
        <f>ROUND(L212*K212,1)</f>
        <v>0</v>
      </c>
      <c r="BL212" s="21" t="s">
        <v>102</v>
      </c>
      <c r="BM212" s="21" t="s">
        <v>1437</v>
      </c>
    </row>
    <row r="213" s="10" customFormat="1" ht="29.88" customHeight="1">
      <c r="B213" s="213"/>
      <c r="C213" s="214"/>
      <c r="D213" s="224" t="s">
        <v>190</v>
      </c>
      <c r="E213" s="224"/>
      <c r="F213" s="224"/>
      <c r="G213" s="224"/>
      <c r="H213" s="224"/>
      <c r="I213" s="224"/>
      <c r="J213" s="224"/>
      <c r="K213" s="224"/>
      <c r="L213" s="224"/>
      <c r="M213" s="224"/>
      <c r="N213" s="238">
        <f>BK213</f>
        <v>0</v>
      </c>
      <c r="O213" s="239"/>
      <c r="P213" s="239"/>
      <c r="Q213" s="239"/>
      <c r="R213" s="217"/>
      <c r="T213" s="218"/>
      <c r="U213" s="214"/>
      <c r="V213" s="214"/>
      <c r="W213" s="219">
        <f>W214</f>
        <v>0</v>
      </c>
      <c r="X213" s="214"/>
      <c r="Y213" s="219">
        <f>Y214</f>
        <v>0</v>
      </c>
      <c r="Z213" s="214"/>
      <c r="AA213" s="220">
        <f>AA214</f>
        <v>0</v>
      </c>
      <c r="AR213" s="221" t="s">
        <v>89</v>
      </c>
      <c r="AT213" s="222" t="s">
        <v>81</v>
      </c>
      <c r="AU213" s="222" t="s">
        <v>89</v>
      </c>
      <c r="AY213" s="221" t="s">
        <v>230</v>
      </c>
      <c r="BK213" s="223">
        <f>BK214</f>
        <v>0</v>
      </c>
    </row>
    <row r="214" s="1" customFormat="1" ht="25.5" customHeight="1">
      <c r="B214" s="45"/>
      <c r="C214" s="227" t="s">
        <v>469</v>
      </c>
      <c r="D214" s="227" t="s">
        <v>231</v>
      </c>
      <c r="E214" s="228" t="s">
        <v>521</v>
      </c>
      <c r="F214" s="229" t="s">
        <v>522</v>
      </c>
      <c r="G214" s="229"/>
      <c r="H214" s="229"/>
      <c r="I214" s="229"/>
      <c r="J214" s="230" t="s">
        <v>305</v>
      </c>
      <c r="K214" s="231">
        <v>165.15199999999999</v>
      </c>
      <c r="L214" s="232">
        <v>0</v>
      </c>
      <c r="M214" s="233"/>
      <c r="N214" s="234">
        <f>ROUND(L214*K214,1)</f>
        <v>0</v>
      </c>
      <c r="O214" s="234"/>
      <c r="P214" s="234"/>
      <c r="Q214" s="234"/>
      <c r="R214" s="47"/>
      <c r="T214" s="235" t="s">
        <v>22</v>
      </c>
      <c r="U214" s="55" t="s">
        <v>50</v>
      </c>
      <c r="V214" s="46"/>
      <c r="W214" s="236">
        <f>V214*K214</f>
        <v>0</v>
      </c>
      <c r="X214" s="236">
        <v>0</v>
      </c>
      <c r="Y214" s="236">
        <f>X214*K214</f>
        <v>0</v>
      </c>
      <c r="Z214" s="236">
        <v>0</v>
      </c>
      <c r="AA214" s="237">
        <f>Z214*K214</f>
        <v>0</v>
      </c>
      <c r="AR214" s="21" t="s">
        <v>102</v>
      </c>
      <c r="AT214" s="21" t="s">
        <v>231</v>
      </c>
      <c r="AU214" s="21" t="s">
        <v>93</v>
      </c>
      <c r="AY214" s="21" t="s">
        <v>230</v>
      </c>
      <c r="BE214" s="152">
        <f>IF(U214="základní",N214,0)</f>
        <v>0</v>
      </c>
      <c r="BF214" s="152">
        <f>IF(U214="snížená",N214,0)</f>
        <v>0</v>
      </c>
      <c r="BG214" s="152">
        <f>IF(U214="zákl. přenesená",N214,0)</f>
        <v>0</v>
      </c>
      <c r="BH214" s="152">
        <f>IF(U214="sníž. přenesená",N214,0)</f>
        <v>0</v>
      </c>
      <c r="BI214" s="152">
        <f>IF(U214="nulová",N214,0)</f>
        <v>0</v>
      </c>
      <c r="BJ214" s="21" t="s">
        <v>102</v>
      </c>
      <c r="BK214" s="152">
        <f>ROUND(L214*K214,1)</f>
        <v>0</v>
      </c>
      <c r="BL214" s="21" t="s">
        <v>102</v>
      </c>
      <c r="BM214" s="21" t="s">
        <v>1438</v>
      </c>
    </row>
    <row r="215" s="10" customFormat="1" ht="37.44001" customHeight="1">
      <c r="B215" s="213"/>
      <c r="C215" s="214"/>
      <c r="D215" s="215" t="s">
        <v>191</v>
      </c>
      <c r="E215" s="215"/>
      <c r="F215" s="215"/>
      <c r="G215" s="215"/>
      <c r="H215" s="215"/>
      <c r="I215" s="215"/>
      <c r="J215" s="215"/>
      <c r="K215" s="215"/>
      <c r="L215" s="215"/>
      <c r="M215" s="215"/>
      <c r="N215" s="248">
        <f>BK215</f>
        <v>0</v>
      </c>
      <c r="O215" s="249"/>
      <c r="P215" s="249"/>
      <c r="Q215" s="249"/>
      <c r="R215" s="217"/>
      <c r="T215" s="218"/>
      <c r="U215" s="214"/>
      <c r="V215" s="214"/>
      <c r="W215" s="219">
        <f>W216+W227+W232+W239+W245+W251+W258+W262</f>
        <v>0</v>
      </c>
      <c r="X215" s="214"/>
      <c r="Y215" s="219">
        <f>Y216+Y227+Y232+Y239+Y245+Y251+Y258+Y262</f>
        <v>3.5329000899999996</v>
      </c>
      <c r="Z215" s="214"/>
      <c r="AA215" s="220">
        <f>AA216+AA227+AA232+AA239+AA245+AA251+AA258+AA262</f>
        <v>0</v>
      </c>
      <c r="AR215" s="221" t="s">
        <v>93</v>
      </c>
      <c r="AT215" s="222" t="s">
        <v>81</v>
      </c>
      <c r="AU215" s="222" t="s">
        <v>82</v>
      </c>
      <c r="AY215" s="221" t="s">
        <v>230</v>
      </c>
      <c r="BK215" s="223">
        <f>BK216+BK227+BK232+BK239+BK245+BK251+BK258+BK262</f>
        <v>0</v>
      </c>
    </row>
    <row r="216" s="10" customFormat="1" ht="19.92" customHeight="1">
      <c r="B216" s="213"/>
      <c r="C216" s="214"/>
      <c r="D216" s="224" t="s">
        <v>192</v>
      </c>
      <c r="E216" s="224"/>
      <c r="F216" s="224"/>
      <c r="G216" s="224"/>
      <c r="H216" s="224"/>
      <c r="I216" s="224"/>
      <c r="J216" s="224"/>
      <c r="K216" s="224"/>
      <c r="L216" s="224"/>
      <c r="M216" s="224"/>
      <c r="N216" s="225">
        <f>BK216</f>
        <v>0</v>
      </c>
      <c r="O216" s="226"/>
      <c r="P216" s="226"/>
      <c r="Q216" s="226"/>
      <c r="R216" s="217"/>
      <c r="T216" s="218"/>
      <c r="U216" s="214"/>
      <c r="V216" s="214"/>
      <c r="W216" s="219">
        <f>SUM(W217:W226)</f>
        <v>0</v>
      </c>
      <c r="X216" s="214"/>
      <c r="Y216" s="219">
        <f>SUM(Y217:Y226)</f>
        <v>0.57485720000000007</v>
      </c>
      <c r="Z216" s="214"/>
      <c r="AA216" s="220">
        <f>SUM(AA217:AA226)</f>
        <v>0</v>
      </c>
      <c r="AR216" s="221" t="s">
        <v>93</v>
      </c>
      <c r="AT216" s="222" t="s">
        <v>81</v>
      </c>
      <c r="AU216" s="222" t="s">
        <v>89</v>
      </c>
      <c r="AY216" s="221" t="s">
        <v>230</v>
      </c>
      <c r="BK216" s="223">
        <f>SUM(BK217:BK226)</f>
        <v>0</v>
      </c>
    </row>
    <row r="217" s="1" customFormat="1" ht="38.25" customHeight="1">
      <c r="B217" s="45"/>
      <c r="C217" s="227" t="s">
        <v>473</v>
      </c>
      <c r="D217" s="227" t="s">
        <v>231</v>
      </c>
      <c r="E217" s="228" t="s">
        <v>525</v>
      </c>
      <c r="F217" s="229" t="s">
        <v>526</v>
      </c>
      <c r="G217" s="229"/>
      <c r="H217" s="229"/>
      <c r="I217" s="229"/>
      <c r="J217" s="230" t="s">
        <v>288</v>
      </c>
      <c r="K217" s="231">
        <v>57.399999999999999</v>
      </c>
      <c r="L217" s="232">
        <v>0</v>
      </c>
      <c r="M217" s="233"/>
      <c r="N217" s="234">
        <f>ROUND(L217*K217,1)</f>
        <v>0</v>
      </c>
      <c r="O217" s="234"/>
      <c r="P217" s="234"/>
      <c r="Q217" s="234"/>
      <c r="R217" s="47"/>
      <c r="T217" s="235" t="s">
        <v>22</v>
      </c>
      <c r="U217" s="55" t="s">
        <v>50</v>
      </c>
      <c r="V217" s="46"/>
      <c r="W217" s="236">
        <f>V217*K217</f>
        <v>0</v>
      </c>
      <c r="X217" s="236">
        <v>0</v>
      </c>
      <c r="Y217" s="236">
        <f>X217*K217</f>
        <v>0</v>
      </c>
      <c r="Z217" s="236">
        <v>0</v>
      </c>
      <c r="AA217" s="237">
        <f>Z217*K217</f>
        <v>0</v>
      </c>
      <c r="AR217" s="21" t="s">
        <v>290</v>
      </c>
      <c r="AT217" s="21" t="s">
        <v>231</v>
      </c>
      <c r="AU217" s="21" t="s">
        <v>93</v>
      </c>
      <c r="AY217" s="21" t="s">
        <v>230</v>
      </c>
      <c r="BE217" s="152">
        <f>IF(U217="základní",N217,0)</f>
        <v>0</v>
      </c>
      <c r="BF217" s="152">
        <f>IF(U217="snížená",N217,0)</f>
        <v>0</v>
      </c>
      <c r="BG217" s="152">
        <f>IF(U217="zákl. přenesená",N217,0)</f>
        <v>0</v>
      </c>
      <c r="BH217" s="152">
        <f>IF(U217="sníž. přenesená",N217,0)</f>
        <v>0</v>
      </c>
      <c r="BI217" s="152">
        <f>IF(U217="nulová",N217,0)</f>
        <v>0</v>
      </c>
      <c r="BJ217" s="21" t="s">
        <v>102</v>
      </c>
      <c r="BK217" s="152">
        <f>ROUND(L217*K217,1)</f>
        <v>0</v>
      </c>
      <c r="BL217" s="21" t="s">
        <v>290</v>
      </c>
      <c r="BM217" s="21" t="s">
        <v>1439</v>
      </c>
    </row>
    <row r="218" s="1" customFormat="1" ht="16.5" customHeight="1">
      <c r="B218" s="45"/>
      <c r="C218" s="240" t="s">
        <v>478</v>
      </c>
      <c r="D218" s="240" t="s">
        <v>337</v>
      </c>
      <c r="E218" s="241" t="s">
        <v>529</v>
      </c>
      <c r="F218" s="242" t="s">
        <v>530</v>
      </c>
      <c r="G218" s="242"/>
      <c r="H218" s="242"/>
      <c r="I218" s="242"/>
      <c r="J218" s="243" t="s">
        <v>305</v>
      </c>
      <c r="K218" s="244">
        <v>0.017000000000000001</v>
      </c>
      <c r="L218" s="245">
        <v>0</v>
      </c>
      <c r="M218" s="246"/>
      <c r="N218" s="247">
        <f>ROUND(L218*K218,1)</f>
        <v>0</v>
      </c>
      <c r="O218" s="234"/>
      <c r="P218" s="234"/>
      <c r="Q218" s="234"/>
      <c r="R218" s="47"/>
      <c r="T218" s="235" t="s">
        <v>22</v>
      </c>
      <c r="U218" s="55" t="s">
        <v>50</v>
      </c>
      <c r="V218" s="46"/>
      <c r="W218" s="236">
        <f>V218*K218</f>
        <v>0</v>
      </c>
      <c r="X218" s="236">
        <v>1</v>
      </c>
      <c r="Y218" s="236">
        <f>X218*K218</f>
        <v>0.017000000000000001</v>
      </c>
      <c r="Z218" s="236">
        <v>0</v>
      </c>
      <c r="AA218" s="237">
        <f>Z218*K218</f>
        <v>0</v>
      </c>
      <c r="AR218" s="21" t="s">
        <v>357</v>
      </c>
      <c r="AT218" s="21" t="s">
        <v>337</v>
      </c>
      <c r="AU218" s="21" t="s">
        <v>93</v>
      </c>
      <c r="AY218" s="21" t="s">
        <v>230</v>
      </c>
      <c r="BE218" s="152">
        <f>IF(U218="základní",N218,0)</f>
        <v>0</v>
      </c>
      <c r="BF218" s="152">
        <f>IF(U218="snížená",N218,0)</f>
        <v>0</v>
      </c>
      <c r="BG218" s="152">
        <f>IF(U218="zákl. přenesená",N218,0)</f>
        <v>0</v>
      </c>
      <c r="BH218" s="152">
        <f>IF(U218="sníž. přenesená",N218,0)</f>
        <v>0</v>
      </c>
      <c r="BI218" s="152">
        <f>IF(U218="nulová",N218,0)</f>
        <v>0</v>
      </c>
      <c r="BJ218" s="21" t="s">
        <v>102</v>
      </c>
      <c r="BK218" s="152">
        <f>ROUND(L218*K218,1)</f>
        <v>0</v>
      </c>
      <c r="BL218" s="21" t="s">
        <v>290</v>
      </c>
      <c r="BM218" s="21" t="s">
        <v>1440</v>
      </c>
    </row>
    <row r="219" s="1" customFormat="1" ht="25.5" customHeight="1">
      <c r="B219" s="45"/>
      <c r="C219" s="227" t="s">
        <v>483</v>
      </c>
      <c r="D219" s="227" t="s">
        <v>231</v>
      </c>
      <c r="E219" s="228" t="s">
        <v>1441</v>
      </c>
      <c r="F219" s="229" t="s">
        <v>1442</v>
      </c>
      <c r="G219" s="229"/>
      <c r="H219" s="229"/>
      <c r="I219" s="229"/>
      <c r="J219" s="230" t="s">
        <v>288</v>
      </c>
      <c r="K219" s="231">
        <v>10.275</v>
      </c>
      <c r="L219" s="232">
        <v>0</v>
      </c>
      <c r="M219" s="233"/>
      <c r="N219" s="234">
        <f>ROUND(L219*K219,1)</f>
        <v>0</v>
      </c>
      <c r="O219" s="234"/>
      <c r="P219" s="234"/>
      <c r="Q219" s="234"/>
      <c r="R219" s="47"/>
      <c r="T219" s="235" t="s">
        <v>22</v>
      </c>
      <c r="U219" s="55" t="s">
        <v>50</v>
      </c>
      <c r="V219" s="46"/>
      <c r="W219" s="236">
        <f>V219*K219</f>
        <v>0</v>
      </c>
      <c r="X219" s="236">
        <v>0</v>
      </c>
      <c r="Y219" s="236">
        <f>X219*K219</f>
        <v>0</v>
      </c>
      <c r="Z219" s="236">
        <v>0</v>
      </c>
      <c r="AA219" s="237">
        <f>Z219*K219</f>
        <v>0</v>
      </c>
      <c r="AR219" s="21" t="s">
        <v>290</v>
      </c>
      <c r="AT219" s="21" t="s">
        <v>231</v>
      </c>
      <c r="AU219" s="21" t="s">
        <v>93</v>
      </c>
      <c r="AY219" s="21" t="s">
        <v>230</v>
      </c>
      <c r="BE219" s="152">
        <f>IF(U219="základní",N219,0)</f>
        <v>0</v>
      </c>
      <c r="BF219" s="152">
        <f>IF(U219="snížená",N219,0)</f>
        <v>0</v>
      </c>
      <c r="BG219" s="152">
        <f>IF(U219="zákl. přenesená",N219,0)</f>
        <v>0</v>
      </c>
      <c r="BH219" s="152">
        <f>IF(U219="sníž. přenesená",N219,0)</f>
        <v>0</v>
      </c>
      <c r="BI219" s="152">
        <f>IF(U219="nulová",N219,0)</f>
        <v>0</v>
      </c>
      <c r="BJ219" s="21" t="s">
        <v>102</v>
      </c>
      <c r="BK219" s="152">
        <f>ROUND(L219*K219,1)</f>
        <v>0</v>
      </c>
      <c r="BL219" s="21" t="s">
        <v>290</v>
      </c>
      <c r="BM219" s="21" t="s">
        <v>1443</v>
      </c>
    </row>
    <row r="220" s="1" customFormat="1" ht="16.5" customHeight="1">
      <c r="B220" s="45"/>
      <c r="C220" s="240" t="s">
        <v>487</v>
      </c>
      <c r="D220" s="240" t="s">
        <v>337</v>
      </c>
      <c r="E220" s="241" t="s">
        <v>529</v>
      </c>
      <c r="F220" s="242" t="s">
        <v>530</v>
      </c>
      <c r="G220" s="242"/>
      <c r="H220" s="242"/>
      <c r="I220" s="242"/>
      <c r="J220" s="243" t="s">
        <v>305</v>
      </c>
      <c r="K220" s="244">
        <v>0.0040000000000000001</v>
      </c>
      <c r="L220" s="245">
        <v>0</v>
      </c>
      <c r="M220" s="246"/>
      <c r="N220" s="247">
        <f>ROUND(L220*K220,1)</f>
        <v>0</v>
      </c>
      <c r="O220" s="234"/>
      <c r="P220" s="234"/>
      <c r="Q220" s="234"/>
      <c r="R220" s="47"/>
      <c r="T220" s="235" t="s">
        <v>22</v>
      </c>
      <c r="U220" s="55" t="s">
        <v>50</v>
      </c>
      <c r="V220" s="46"/>
      <c r="W220" s="236">
        <f>V220*K220</f>
        <v>0</v>
      </c>
      <c r="X220" s="236">
        <v>1</v>
      </c>
      <c r="Y220" s="236">
        <f>X220*K220</f>
        <v>0.0040000000000000001</v>
      </c>
      <c r="Z220" s="236">
        <v>0</v>
      </c>
      <c r="AA220" s="237">
        <f>Z220*K220</f>
        <v>0</v>
      </c>
      <c r="AR220" s="21" t="s">
        <v>357</v>
      </c>
      <c r="AT220" s="21" t="s">
        <v>337</v>
      </c>
      <c r="AU220" s="21" t="s">
        <v>93</v>
      </c>
      <c r="AY220" s="21" t="s">
        <v>230</v>
      </c>
      <c r="BE220" s="152">
        <f>IF(U220="základní",N220,0)</f>
        <v>0</v>
      </c>
      <c r="BF220" s="152">
        <f>IF(U220="snížená",N220,0)</f>
        <v>0</v>
      </c>
      <c r="BG220" s="152">
        <f>IF(U220="zákl. přenesená",N220,0)</f>
        <v>0</v>
      </c>
      <c r="BH220" s="152">
        <f>IF(U220="sníž. přenesená",N220,0)</f>
        <v>0</v>
      </c>
      <c r="BI220" s="152">
        <f>IF(U220="nulová",N220,0)</f>
        <v>0</v>
      </c>
      <c r="BJ220" s="21" t="s">
        <v>102</v>
      </c>
      <c r="BK220" s="152">
        <f>ROUND(L220*K220,1)</f>
        <v>0</v>
      </c>
      <c r="BL220" s="21" t="s">
        <v>290</v>
      </c>
      <c r="BM220" s="21" t="s">
        <v>1444</v>
      </c>
    </row>
    <row r="221" s="1" customFormat="1" ht="25.5" customHeight="1">
      <c r="B221" s="45"/>
      <c r="C221" s="227" t="s">
        <v>491</v>
      </c>
      <c r="D221" s="227" t="s">
        <v>231</v>
      </c>
      <c r="E221" s="228" t="s">
        <v>533</v>
      </c>
      <c r="F221" s="229" t="s">
        <v>534</v>
      </c>
      <c r="G221" s="229"/>
      <c r="H221" s="229"/>
      <c r="I221" s="229"/>
      <c r="J221" s="230" t="s">
        <v>288</v>
      </c>
      <c r="K221" s="231">
        <v>57.399999999999999</v>
      </c>
      <c r="L221" s="232">
        <v>0</v>
      </c>
      <c r="M221" s="233"/>
      <c r="N221" s="234">
        <f>ROUND(L221*K221,1)</f>
        <v>0</v>
      </c>
      <c r="O221" s="234"/>
      <c r="P221" s="234"/>
      <c r="Q221" s="234"/>
      <c r="R221" s="47"/>
      <c r="T221" s="235" t="s">
        <v>22</v>
      </c>
      <c r="U221" s="55" t="s">
        <v>50</v>
      </c>
      <c r="V221" s="46"/>
      <c r="W221" s="236">
        <f>V221*K221</f>
        <v>0</v>
      </c>
      <c r="X221" s="236">
        <v>0.00040000000000000002</v>
      </c>
      <c r="Y221" s="236">
        <f>X221*K221</f>
        <v>0.022960000000000001</v>
      </c>
      <c r="Z221" s="236">
        <v>0</v>
      </c>
      <c r="AA221" s="237">
        <f>Z221*K221</f>
        <v>0</v>
      </c>
      <c r="AR221" s="21" t="s">
        <v>290</v>
      </c>
      <c r="AT221" s="21" t="s">
        <v>231</v>
      </c>
      <c r="AU221" s="21" t="s">
        <v>93</v>
      </c>
      <c r="AY221" s="21" t="s">
        <v>230</v>
      </c>
      <c r="BE221" s="152">
        <f>IF(U221="základní",N221,0)</f>
        <v>0</v>
      </c>
      <c r="BF221" s="152">
        <f>IF(U221="snížená",N221,0)</f>
        <v>0</v>
      </c>
      <c r="BG221" s="152">
        <f>IF(U221="zákl. přenesená",N221,0)</f>
        <v>0</v>
      </c>
      <c r="BH221" s="152">
        <f>IF(U221="sníž. přenesená",N221,0)</f>
        <v>0</v>
      </c>
      <c r="BI221" s="152">
        <f>IF(U221="nulová",N221,0)</f>
        <v>0</v>
      </c>
      <c r="BJ221" s="21" t="s">
        <v>102</v>
      </c>
      <c r="BK221" s="152">
        <f>ROUND(L221*K221,1)</f>
        <v>0</v>
      </c>
      <c r="BL221" s="21" t="s">
        <v>290</v>
      </c>
      <c r="BM221" s="21" t="s">
        <v>1445</v>
      </c>
    </row>
    <row r="222" s="1" customFormat="1" ht="16.5" customHeight="1">
      <c r="B222" s="45"/>
      <c r="C222" s="240" t="s">
        <v>495</v>
      </c>
      <c r="D222" s="240" t="s">
        <v>337</v>
      </c>
      <c r="E222" s="241" t="s">
        <v>537</v>
      </c>
      <c r="F222" s="242" t="s">
        <v>538</v>
      </c>
      <c r="G222" s="242"/>
      <c r="H222" s="242"/>
      <c r="I222" s="242"/>
      <c r="J222" s="243" t="s">
        <v>288</v>
      </c>
      <c r="K222" s="244">
        <v>66.010000000000005</v>
      </c>
      <c r="L222" s="245">
        <v>0</v>
      </c>
      <c r="M222" s="246"/>
      <c r="N222" s="247">
        <f>ROUND(L222*K222,1)</f>
        <v>0</v>
      </c>
      <c r="O222" s="234"/>
      <c r="P222" s="234"/>
      <c r="Q222" s="234"/>
      <c r="R222" s="47"/>
      <c r="T222" s="235" t="s">
        <v>22</v>
      </c>
      <c r="U222" s="55" t="s">
        <v>50</v>
      </c>
      <c r="V222" s="46"/>
      <c r="W222" s="236">
        <f>V222*K222</f>
        <v>0</v>
      </c>
      <c r="X222" s="236">
        <v>0.0038800000000000002</v>
      </c>
      <c r="Y222" s="236">
        <f>X222*K222</f>
        <v>0.25611880000000004</v>
      </c>
      <c r="Z222" s="236">
        <v>0</v>
      </c>
      <c r="AA222" s="237">
        <f>Z222*K222</f>
        <v>0</v>
      </c>
      <c r="AR222" s="21" t="s">
        <v>357</v>
      </c>
      <c r="AT222" s="21" t="s">
        <v>337</v>
      </c>
      <c r="AU222" s="21" t="s">
        <v>93</v>
      </c>
      <c r="AY222" s="21" t="s">
        <v>230</v>
      </c>
      <c r="BE222" s="152">
        <f>IF(U222="základní",N222,0)</f>
        <v>0</v>
      </c>
      <c r="BF222" s="152">
        <f>IF(U222="snížená",N222,0)</f>
        <v>0</v>
      </c>
      <c r="BG222" s="152">
        <f>IF(U222="zákl. přenesená",N222,0)</f>
        <v>0</v>
      </c>
      <c r="BH222" s="152">
        <f>IF(U222="sníž. přenesená",N222,0)</f>
        <v>0</v>
      </c>
      <c r="BI222" s="152">
        <f>IF(U222="nulová",N222,0)</f>
        <v>0</v>
      </c>
      <c r="BJ222" s="21" t="s">
        <v>102</v>
      </c>
      <c r="BK222" s="152">
        <f>ROUND(L222*K222,1)</f>
        <v>0</v>
      </c>
      <c r="BL222" s="21" t="s">
        <v>290</v>
      </c>
      <c r="BM222" s="21" t="s">
        <v>1446</v>
      </c>
    </row>
    <row r="223" s="1" customFormat="1" ht="25.5" customHeight="1">
      <c r="B223" s="45"/>
      <c r="C223" s="227" t="s">
        <v>499</v>
      </c>
      <c r="D223" s="227" t="s">
        <v>231</v>
      </c>
      <c r="E223" s="228" t="s">
        <v>1447</v>
      </c>
      <c r="F223" s="229" t="s">
        <v>1448</v>
      </c>
      <c r="G223" s="229"/>
      <c r="H223" s="229"/>
      <c r="I223" s="229"/>
      <c r="J223" s="230" t="s">
        <v>288</v>
      </c>
      <c r="K223" s="231">
        <v>11.4</v>
      </c>
      <c r="L223" s="232">
        <v>0</v>
      </c>
      <c r="M223" s="233"/>
      <c r="N223" s="234">
        <f>ROUND(L223*K223,1)</f>
        <v>0</v>
      </c>
      <c r="O223" s="234"/>
      <c r="P223" s="234"/>
      <c r="Q223" s="234"/>
      <c r="R223" s="47"/>
      <c r="T223" s="235" t="s">
        <v>22</v>
      </c>
      <c r="U223" s="55" t="s">
        <v>50</v>
      </c>
      <c r="V223" s="46"/>
      <c r="W223" s="236">
        <f>V223*K223</f>
        <v>0</v>
      </c>
      <c r="X223" s="236">
        <v>0.00040000000000000002</v>
      </c>
      <c r="Y223" s="236">
        <f>X223*K223</f>
        <v>0.0045600000000000007</v>
      </c>
      <c r="Z223" s="236">
        <v>0</v>
      </c>
      <c r="AA223" s="237">
        <f>Z223*K223</f>
        <v>0</v>
      </c>
      <c r="AR223" s="21" t="s">
        <v>290</v>
      </c>
      <c r="AT223" s="21" t="s">
        <v>231</v>
      </c>
      <c r="AU223" s="21" t="s">
        <v>93</v>
      </c>
      <c r="AY223" s="21" t="s">
        <v>230</v>
      </c>
      <c r="BE223" s="152">
        <f>IF(U223="základní",N223,0)</f>
        <v>0</v>
      </c>
      <c r="BF223" s="152">
        <f>IF(U223="snížená",N223,0)</f>
        <v>0</v>
      </c>
      <c r="BG223" s="152">
        <f>IF(U223="zákl. přenesená",N223,0)</f>
        <v>0</v>
      </c>
      <c r="BH223" s="152">
        <f>IF(U223="sníž. přenesená",N223,0)</f>
        <v>0</v>
      </c>
      <c r="BI223" s="152">
        <f>IF(U223="nulová",N223,0)</f>
        <v>0</v>
      </c>
      <c r="BJ223" s="21" t="s">
        <v>102</v>
      </c>
      <c r="BK223" s="152">
        <f>ROUND(L223*K223,1)</f>
        <v>0</v>
      </c>
      <c r="BL223" s="21" t="s">
        <v>290</v>
      </c>
      <c r="BM223" s="21" t="s">
        <v>1449</v>
      </c>
    </row>
    <row r="224" s="1" customFormat="1" ht="16.5" customHeight="1">
      <c r="B224" s="45"/>
      <c r="C224" s="240" t="s">
        <v>503</v>
      </c>
      <c r="D224" s="240" t="s">
        <v>337</v>
      </c>
      <c r="E224" s="241" t="s">
        <v>537</v>
      </c>
      <c r="F224" s="242" t="s">
        <v>538</v>
      </c>
      <c r="G224" s="242"/>
      <c r="H224" s="242"/>
      <c r="I224" s="242"/>
      <c r="J224" s="243" t="s">
        <v>288</v>
      </c>
      <c r="K224" s="244">
        <v>13.68</v>
      </c>
      <c r="L224" s="245">
        <v>0</v>
      </c>
      <c r="M224" s="246"/>
      <c r="N224" s="247">
        <f>ROUND(L224*K224,1)</f>
        <v>0</v>
      </c>
      <c r="O224" s="234"/>
      <c r="P224" s="234"/>
      <c r="Q224" s="234"/>
      <c r="R224" s="47"/>
      <c r="T224" s="235" t="s">
        <v>22</v>
      </c>
      <c r="U224" s="55" t="s">
        <v>50</v>
      </c>
      <c r="V224" s="46"/>
      <c r="W224" s="236">
        <f>V224*K224</f>
        <v>0</v>
      </c>
      <c r="X224" s="236">
        <v>0.0038800000000000002</v>
      </c>
      <c r="Y224" s="236">
        <f>X224*K224</f>
        <v>0.053078400000000005</v>
      </c>
      <c r="Z224" s="236">
        <v>0</v>
      </c>
      <c r="AA224" s="237">
        <f>Z224*K224</f>
        <v>0</v>
      </c>
      <c r="AR224" s="21" t="s">
        <v>357</v>
      </c>
      <c r="AT224" s="21" t="s">
        <v>337</v>
      </c>
      <c r="AU224" s="21" t="s">
        <v>93</v>
      </c>
      <c r="AY224" s="21" t="s">
        <v>230</v>
      </c>
      <c r="BE224" s="152">
        <f>IF(U224="základní",N224,0)</f>
        <v>0</v>
      </c>
      <c r="BF224" s="152">
        <f>IF(U224="snížená",N224,0)</f>
        <v>0</v>
      </c>
      <c r="BG224" s="152">
        <f>IF(U224="zákl. přenesená",N224,0)</f>
        <v>0</v>
      </c>
      <c r="BH224" s="152">
        <f>IF(U224="sníž. přenesená",N224,0)</f>
        <v>0</v>
      </c>
      <c r="BI224" s="152">
        <f>IF(U224="nulová",N224,0)</f>
        <v>0</v>
      </c>
      <c r="BJ224" s="21" t="s">
        <v>102</v>
      </c>
      <c r="BK224" s="152">
        <f>ROUND(L224*K224,1)</f>
        <v>0</v>
      </c>
      <c r="BL224" s="21" t="s">
        <v>290</v>
      </c>
      <c r="BM224" s="21" t="s">
        <v>1450</v>
      </c>
    </row>
    <row r="225" s="1" customFormat="1" ht="25.5" customHeight="1">
      <c r="B225" s="45"/>
      <c r="C225" s="227" t="s">
        <v>508</v>
      </c>
      <c r="D225" s="227" t="s">
        <v>231</v>
      </c>
      <c r="E225" s="228" t="s">
        <v>1451</v>
      </c>
      <c r="F225" s="229" t="s">
        <v>1452</v>
      </c>
      <c r="G225" s="229"/>
      <c r="H225" s="229"/>
      <c r="I225" s="229"/>
      <c r="J225" s="230" t="s">
        <v>288</v>
      </c>
      <c r="K225" s="231">
        <v>62.039999999999999</v>
      </c>
      <c r="L225" s="232">
        <v>0</v>
      </c>
      <c r="M225" s="233"/>
      <c r="N225" s="234">
        <f>ROUND(L225*K225,1)</f>
        <v>0</v>
      </c>
      <c r="O225" s="234"/>
      <c r="P225" s="234"/>
      <c r="Q225" s="234"/>
      <c r="R225" s="47"/>
      <c r="T225" s="235" t="s">
        <v>22</v>
      </c>
      <c r="U225" s="55" t="s">
        <v>50</v>
      </c>
      <c r="V225" s="46"/>
      <c r="W225" s="236">
        <f>V225*K225</f>
        <v>0</v>
      </c>
      <c r="X225" s="236">
        <v>0.0035000000000000001</v>
      </c>
      <c r="Y225" s="236">
        <f>X225*K225</f>
        <v>0.21714</v>
      </c>
      <c r="Z225" s="236">
        <v>0</v>
      </c>
      <c r="AA225" s="237">
        <f>Z225*K225</f>
        <v>0</v>
      </c>
      <c r="AR225" s="21" t="s">
        <v>290</v>
      </c>
      <c r="AT225" s="21" t="s">
        <v>231</v>
      </c>
      <c r="AU225" s="21" t="s">
        <v>93</v>
      </c>
      <c r="AY225" s="21" t="s">
        <v>230</v>
      </c>
      <c r="BE225" s="152">
        <f>IF(U225="základní",N225,0)</f>
        <v>0</v>
      </c>
      <c r="BF225" s="152">
        <f>IF(U225="snížená",N225,0)</f>
        <v>0</v>
      </c>
      <c r="BG225" s="152">
        <f>IF(U225="zákl. přenesená",N225,0)</f>
        <v>0</v>
      </c>
      <c r="BH225" s="152">
        <f>IF(U225="sníž. přenesená",N225,0)</f>
        <v>0</v>
      </c>
      <c r="BI225" s="152">
        <f>IF(U225="nulová",N225,0)</f>
        <v>0</v>
      </c>
      <c r="BJ225" s="21" t="s">
        <v>102</v>
      </c>
      <c r="BK225" s="152">
        <f>ROUND(L225*K225,1)</f>
        <v>0</v>
      </c>
      <c r="BL225" s="21" t="s">
        <v>290</v>
      </c>
      <c r="BM225" s="21" t="s">
        <v>1453</v>
      </c>
    </row>
    <row r="226" s="1" customFormat="1" ht="38.25" customHeight="1">
      <c r="B226" s="45"/>
      <c r="C226" s="227" t="s">
        <v>512</v>
      </c>
      <c r="D226" s="227" t="s">
        <v>231</v>
      </c>
      <c r="E226" s="228" t="s">
        <v>541</v>
      </c>
      <c r="F226" s="229" t="s">
        <v>542</v>
      </c>
      <c r="G226" s="229"/>
      <c r="H226" s="229"/>
      <c r="I226" s="229"/>
      <c r="J226" s="230" t="s">
        <v>305</v>
      </c>
      <c r="K226" s="231">
        <v>0.57499999999999996</v>
      </c>
      <c r="L226" s="232">
        <v>0</v>
      </c>
      <c r="M226" s="233"/>
      <c r="N226" s="234">
        <f>ROUND(L226*K226,1)</f>
        <v>0</v>
      </c>
      <c r="O226" s="234"/>
      <c r="P226" s="234"/>
      <c r="Q226" s="234"/>
      <c r="R226" s="47"/>
      <c r="T226" s="235" t="s">
        <v>22</v>
      </c>
      <c r="U226" s="55" t="s">
        <v>50</v>
      </c>
      <c r="V226" s="46"/>
      <c r="W226" s="236">
        <f>V226*K226</f>
        <v>0</v>
      </c>
      <c r="X226" s="236">
        <v>0</v>
      </c>
      <c r="Y226" s="236">
        <f>X226*K226</f>
        <v>0</v>
      </c>
      <c r="Z226" s="236">
        <v>0</v>
      </c>
      <c r="AA226" s="237">
        <f>Z226*K226</f>
        <v>0</v>
      </c>
      <c r="AR226" s="21" t="s">
        <v>290</v>
      </c>
      <c r="AT226" s="21" t="s">
        <v>231</v>
      </c>
      <c r="AU226" s="21" t="s">
        <v>93</v>
      </c>
      <c r="AY226" s="21" t="s">
        <v>230</v>
      </c>
      <c r="BE226" s="152">
        <f>IF(U226="základní",N226,0)</f>
        <v>0</v>
      </c>
      <c r="BF226" s="152">
        <f>IF(U226="snížená",N226,0)</f>
        <v>0</v>
      </c>
      <c r="BG226" s="152">
        <f>IF(U226="zákl. přenesená",N226,0)</f>
        <v>0</v>
      </c>
      <c r="BH226" s="152">
        <f>IF(U226="sníž. přenesená",N226,0)</f>
        <v>0</v>
      </c>
      <c r="BI226" s="152">
        <f>IF(U226="nulová",N226,0)</f>
        <v>0</v>
      </c>
      <c r="BJ226" s="21" t="s">
        <v>102</v>
      </c>
      <c r="BK226" s="152">
        <f>ROUND(L226*K226,1)</f>
        <v>0</v>
      </c>
      <c r="BL226" s="21" t="s">
        <v>290</v>
      </c>
      <c r="BM226" s="21" t="s">
        <v>1454</v>
      </c>
    </row>
    <row r="227" s="10" customFormat="1" ht="29.88" customHeight="1">
      <c r="B227" s="213"/>
      <c r="C227" s="214"/>
      <c r="D227" s="224" t="s">
        <v>194</v>
      </c>
      <c r="E227" s="224"/>
      <c r="F227" s="224"/>
      <c r="G227" s="224"/>
      <c r="H227" s="224"/>
      <c r="I227" s="224"/>
      <c r="J227" s="224"/>
      <c r="K227" s="224"/>
      <c r="L227" s="224"/>
      <c r="M227" s="224"/>
      <c r="N227" s="238">
        <f>BK227</f>
        <v>0</v>
      </c>
      <c r="O227" s="239"/>
      <c r="P227" s="239"/>
      <c r="Q227" s="239"/>
      <c r="R227" s="217"/>
      <c r="T227" s="218"/>
      <c r="U227" s="214"/>
      <c r="V227" s="214"/>
      <c r="W227" s="219">
        <f>SUM(W228:W231)</f>
        <v>0</v>
      </c>
      <c r="X227" s="214"/>
      <c r="Y227" s="219">
        <f>SUM(Y228:Y231)</f>
        <v>0.035866999999999996</v>
      </c>
      <c r="Z227" s="214"/>
      <c r="AA227" s="220">
        <f>SUM(AA228:AA231)</f>
        <v>0</v>
      </c>
      <c r="AR227" s="221" t="s">
        <v>93</v>
      </c>
      <c r="AT227" s="222" t="s">
        <v>81</v>
      </c>
      <c r="AU227" s="222" t="s">
        <v>89</v>
      </c>
      <c r="AY227" s="221" t="s">
        <v>230</v>
      </c>
      <c r="BK227" s="223">
        <f>SUM(BK228:BK231)</f>
        <v>0</v>
      </c>
    </row>
    <row r="228" s="1" customFormat="1" ht="38.25" customHeight="1">
      <c r="B228" s="45"/>
      <c r="C228" s="227" t="s">
        <v>516</v>
      </c>
      <c r="D228" s="227" t="s">
        <v>231</v>
      </c>
      <c r="E228" s="228" t="s">
        <v>1455</v>
      </c>
      <c r="F228" s="229" t="s">
        <v>1456</v>
      </c>
      <c r="G228" s="229"/>
      <c r="H228" s="229"/>
      <c r="I228" s="229"/>
      <c r="J228" s="230" t="s">
        <v>330</v>
      </c>
      <c r="K228" s="231">
        <v>0.94999999999999996</v>
      </c>
      <c r="L228" s="232">
        <v>0</v>
      </c>
      <c r="M228" s="233"/>
      <c r="N228" s="234">
        <f>ROUND(L228*K228,1)</f>
        <v>0</v>
      </c>
      <c r="O228" s="234"/>
      <c r="P228" s="234"/>
      <c r="Q228" s="234"/>
      <c r="R228" s="47"/>
      <c r="T228" s="235" t="s">
        <v>22</v>
      </c>
      <c r="U228" s="55" t="s">
        <v>50</v>
      </c>
      <c r="V228" s="46"/>
      <c r="W228" s="236">
        <f>V228*K228</f>
        <v>0</v>
      </c>
      <c r="X228" s="236">
        <v>0.0022200000000000002</v>
      </c>
      <c r="Y228" s="236">
        <f>X228*K228</f>
        <v>0.0021090000000000002</v>
      </c>
      <c r="Z228" s="236">
        <v>0</v>
      </c>
      <c r="AA228" s="237">
        <f>Z228*K228</f>
        <v>0</v>
      </c>
      <c r="AR228" s="21" t="s">
        <v>290</v>
      </c>
      <c r="AT228" s="21" t="s">
        <v>231</v>
      </c>
      <c r="AU228" s="21" t="s">
        <v>93</v>
      </c>
      <c r="AY228" s="21" t="s">
        <v>230</v>
      </c>
      <c r="BE228" s="152">
        <f>IF(U228="základní",N228,0)</f>
        <v>0</v>
      </c>
      <c r="BF228" s="152">
        <f>IF(U228="snížená",N228,0)</f>
        <v>0</v>
      </c>
      <c r="BG228" s="152">
        <f>IF(U228="zákl. přenesená",N228,0)</f>
        <v>0</v>
      </c>
      <c r="BH228" s="152">
        <f>IF(U228="sníž. přenesená",N228,0)</f>
        <v>0</v>
      </c>
      <c r="BI228" s="152">
        <f>IF(U228="nulová",N228,0)</f>
        <v>0</v>
      </c>
      <c r="BJ228" s="21" t="s">
        <v>102</v>
      </c>
      <c r="BK228" s="152">
        <f>ROUND(L228*K228,1)</f>
        <v>0</v>
      </c>
      <c r="BL228" s="21" t="s">
        <v>290</v>
      </c>
      <c r="BM228" s="21" t="s">
        <v>1457</v>
      </c>
    </row>
    <row r="229" s="1" customFormat="1" ht="25.5" customHeight="1">
      <c r="B229" s="45"/>
      <c r="C229" s="227" t="s">
        <v>520</v>
      </c>
      <c r="D229" s="227" t="s">
        <v>231</v>
      </c>
      <c r="E229" s="228" t="s">
        <v>1458</v>
      </c>
      <c r="F229" s="229" t="s">
        <v>1459</v>
      </c>
      <c r="G229" s="229"/>
      <c r="H229" s="229"/>
      <c r="I229" s="229"/>
      <c r="J229" s="230" t="s">
        <v>330</v>
      </c>
      <c r="K229" s="231">
        <v>12.699999999999999</v>
      </c>
      <c r="L229" s="232">
        <v>0</v>
      </c>
      <c r="M229" s="233"/>
      <c r="N229" s="234">
        <f>ROUND(L229*K229,1)</f>
        <v>0</v>
      </c>
      <c r="O229" s="234"/>
      <c r="P229" s="234"/>
      <c r="Q229" s="234"/>
      <c r="R229" s="47"/>
      <c r="T229" s="235" t="s">
        <v>22</v>
      </c>
      <c r="U229" s="55" t="s">
        <v>50</v>
      </c>
      <c r="V229" s="46"/>
      <c r="W229" s="236">
        <f>V229*K229</f>
        <v>0</v>
      </c>
      <c r="X229" s="236">
        <v>0.00174</v>
      </c>
      <c r="Y229" s="236">
        <f>X229*K229</f>
        <v>0.022098</v>
      </c>
      <c r="Z229" s="236">
        <v>0</v>
      </c>
      <c r="AA229" s="237">
        <f>Z229*K229</f>
        <v>0</v>
      </c>
      <c r="AR229" s="21" t="s">
        <v>290</v>
      </c>
      <c r="AT229" s="21" t="s">
        <v>231</v>
      </c>
      <c r="AU229" s="21" t="s">
        <v>93</v>
      </c>
      <c r="AY229" s="21" t="s">
        <v>230</v>
      </c>
      <c r="BE229" s="152">
        <f>IF(U229="základní",N229,0)</f>
        <v>0</v>
      </c>
      <c r="BF229" s="152">
        <f>IF(U229="snížená",N229,0)</f>
        <v>0</v>
      </c>
      <c r="BG229" s="152">
        <f>IF(U229="zákl. přenesená",N229,0)</f>
        <v>0</v>
      </c>
      <c r="BH229" s="152">
        <f>IF(U229="sníž. přenesená",N229,0)</f>
        <v>0</v>
      </c>
      <c r="BI229" s="152">
        <f>IF(U229="nulová",N229,0)</f>
        <v>0</v>
      </c>
      <c r="BJ229" s="21" t="s">
        <v>102</v>
      </c>
      <c r="BK229" s="152">
        <f>ROUND(L229*K229,1)</f>
        <v>0</v>
      </c>
      <c r="BL229" s="21" t="s">
        <v>290</v>
      </c>
      <c r="BM229" s="21" t="s">
        <v>1460</v>
      </c>
    </row>
    <row r="230" s="1" customFormat="1" ht="38.25" customHeight="1">
      <c r="B230" s="45"/>
      <c r="C230" s="227" t="s">
        <v>524</v>
      </c>
      <c r="D230" s="227" t="s">
        <v>231</v>
      </c>
      <c r="E230" s="228" t="s">
        <v>1461</v>
      </c>
      <c r="F230" s="229" t="s">
        <v>1462</v>
      </c>
      <c r="G230" s="229"/>
      <c r="H230" s="229"/>
      <c r="I230" s="229"/>
      <c r="J230" s="230" t="s">
        <v>330</v>
      </c>
      <c r="K230" s="231">
        <v>5.5</v>
      </c>
      <c r="L230" s="232">
        <v>0</v>
      </c>
      <c r="M230" s="233"/>
      <c r="N230" s="234">
        <f>ROUND(L230*K230,1)</f>
        <v>0</v>
      </c>
      <c r="O230" s="234"/>
      <c r="P230" s="234"/>
      <c r="Q230" s="234"/>
      <c r="R230" s="47"/>
      <c r="T230" s="235" t="s">
        <v>22</v>
      </c>
      <c r="U230" s="55" t="s">
        <v>50</v>
      </c>
      <c r="V230" s="46"/>
      <c r="W230" s="236">
        <f>V230*K230</f>
        <v>0</v>
      </c>
      <c r="X230" s="236">
        <v>0.0021199999999999999</v>
      </c>
      <c r="Y230" s="236">
        <f>X230*K230</f>
        <v>0.01166</v>
      </c>
      <c r="Z230" s="236">
        <v>0</v>
      </c>
      <c r="AA230" s="237">
        <f>Z230*K230</f>
        <v>0</v>
      </c>
      <c r="AR230" s="21" t="s">
        <v>290</v>
      </c>
      <c r="AT230" s="21" t="s">
        <v>231</v>
      </c>
      <c r="AU230" s="21" t="s">
        <v>93</v>
      </c>
      <c r="AY230" s="21" t="s">
        <v>230</v>
      </c>
      <c r="BE230" s="152">
        <f>IF(U230="základní",N230,0)</f>
        <v>0</v>
      </c>
      <c r="BF230" s="152">
        <f>IF(U230="snížená",N230,0)</f>
        <v>0</v>
      </c>
      <c r="BG230" s="152">
        <f>IF(U230="zákl. přenesená",N230,0)</f>
        <v>0</v>
      </c>
      <c r="BH230" s="152">
        <f>IF(U230="sníž. přenesená",N230,0)</f>
        <v>0</v>
      </c>
      <c r="BI230" s="152">
        <f>IF(U230="nulová",N230,0)</f>
        <v>0</v>
      </c>
      <c r="BJ230" s="21" t="s">
        <v>102</v>
      </c>
      <c r="BK230" s="152">
        <f>ROUND(L230*K230,1)</f>
        <v>0</v>
      </c>
      <c r="BL230" s="21" t="s">
        <v>290</v>
      </c>
      <c r="BM230" s="21" t="s">
        <v>1463</v>
      </c>
    </row>
    <row r="231" s="1" customFormat="1" ht="25.5" customHeight="1">
      <c r="B231" s="45"/>
      <c r="C231" s="227" t="s">
        <v>528</v>
      </c>
      <c r="D231" s="227" t="s">
        <v>231</v>
      </c>
      <c r="E231" s="228" t="s">
        <v>639</v>
      </c>
      <c r="F231" s="229" t="s">
        <v>640</v>
      </c>
      <c r="G231" s="229"/>
      <c r="H231" s="229"/>
      <c r="I231" s="229"/>
      <c r="J231" s="230" t="s">
        <v>305</v>
      </c>
      <c r="K231" s="231">
        <v>0.035999999999999997</v>
      </c>
      <c r="L231" s="232">
        <v>0</v>
      </c>
      <c r="M231" s="233"/>
      <c r="N231" s="234">
        <f>ROUND(L231*K231,1)</f>
        <v>0</v>
      </c>
      <c r="O231" s="234"/>
      <c r="P231" s="234"/>
      <c r="Q231" s="234"/>
      <c r="R231" s="47"/>
      <c r="T231" s="235" t="s">
        <v>22</v>
      </c>
      <c r="U231" s="55" t="s">
        <v>50</v>
      </c>
      <c r="V231" s="46"/>
      <c r="W231" s="236">
        <f>V231*K231</f>
        <v>0</v>
      </c>
      <c r="X231" s="236">
        <v>0</v>
      </c>
      <c r="Y231" s="236">
        <f>X231*K231</f>
        <v>0</v>
      </c>
      <c r="Z231" s="236">
        <v>0</v>
      </c>
      <c r="AA231" s="237">
        <f>Z231*K231</f>
        <v>0</v>
      </c>
      <c r="AR231" s="21" t="s">
        <v>290</v>
      </c>
      <c r="AT231" s="21" t="s">
        <v>231</v>
      </c>
      <c r="AU231" s="21" t="s">
        <v>93</v>
      </c>
      <c r="AY231" s="21" t="s">
        <v>230</v>
      </c>
      <c r="BE231" s="152">
        <f>IF(U231="základní",N231,0)</f>
        <v>0</v>
      </c>
      <c r="BF231" s="152">
        <f>IF(U231="snížená",N231,0)</f>
        <v>0</v>
      </c>
      <c r="BG231" s="152">
        <f>IF(U231="zákl. přenesená",N231,0)</f>
        <v>0</v>
      </c>
      <c r="BH231" s="152">
        <f>IF(U231="sníž. přenesená",N231,0)</f>
        <v>0</v>
      </c>
      <c r="BI231" s="152">
        <f>IF(U231="nulová",N231,0)</f>
        <v>0</v>
      </c>
      <c r="BJ231" s="21" t="s">
        <v>102</v>
      </c>
      <c r="BK231" s="152">
        <f>ROUND(L231*K231,1)</f>
        <v>0</v>
      </c>
      <c r="BL231" s="21" t="s">
        <v>290</v>
      </c>
      <c r="BM231" s="21" t="s">
        <v>1464</v>
      </c>
    </row>
    <row r="232" s="10" customFormat="1" ht="29.88" customHeight="1">
      <c r="B232" s="213"/>
      <c r="C232" s="214"/>
      <c r="D232" s="224" t="s">
        <v>196</v>
      </c>
      <c r="E232" s="224"/>
      <c r="F232" s="224"/>
      <c r="G232" s="224"/>
      <c r="H232" s="224"/>
      <c r="I232" s="224"/>
      <c r="J232" s="224"/>
      <c r="K232" s="224"/>
      <c r="L232" s="224"/>
      <c r="M232" s="224"/>
      <c r="N232" s="238">
        <f>BK232</f>
        <v>0</v>
      </c>
      <c r="O232" s="239"/>
      <c r="P232" s="239"/>
      <c r="Q232" s="239"/>
      <c r="R232" s="217"/>
      <c r="T232" s="218"/>
      <c r="U232" s="214"/>
      <c r="V232" s="214"/>
      <c r="W232" s="219">
        <f>SUM(W233:W238)</f>
        <v>0</v>
      </c>
      <c r="X232" s="214"/>
      <c r="Y232" s="219">
        <f>SUM(Y233:Y238)</f>
        <v>0</v>
      </c>
      <c r="Z232" s="214"/>
      <c r="AA232" s="220">
        <f>SUM(AA233:AA238)</f>
        <v>0</v>
      </c>
      <c r="AR232" s="221" t="s">
        <v>93</v>
      </c>
      <c r="AT232" s="222" t="s">
        <v>81</v>
      </c>
      <c r="AU232" s="222" t="s">
        <v>89</v>
      </c>
      <c r="AY232" s="221" t="s">
        <v>230</v>
      </c>
      <c r="BK232" s="223">
        <f>SUM(BK233:BK238)</f>
        <v>0</v>
      </c>
    </row>
    <row r="233" s="1" customFormat="1" ht="38.25" customHeight="1">
      <c r="B233" s="45"/>
      <c r="C233" s="227" t="s">
        <v>532</v>
      </c>
      <c r="D233" s="227" t="s">
        <v>231</v>
      </c>
      <c r="E233" s="228" t="s">
        <v>989</v>
      </c>
      <c r="F233" s="229" t="s">
        <v>1465</v>
      </c>
      <c r="G233" s="229"/>
      <c r="H233" s="229"/>
      <c r="I233" s="229"/>
      <c r="J233" s="230" t="s">
        <v>481</v>
      </c>
      <c r="K233" s="231">
        <v>1</v>
      </c>
      <c r="L233" s="232">
        <v>0</v>
      </c>
      <c r="M233" s="233"/>
      <c r="N233" s="234">
        <f>ROUND(L233*K233,1)</f>
        <v>0</v>
      </c>
      <c r="O233" s="234"/>
      <c r="P233" s="234"/>
      <c r="Q233" s="234"/>
      <c r="R233" s="47"/>
      <c r="T233" s="235" t="s">
        <v>22</v>
      </c>
      <c r="U233" s="55" t="s">
        <v>50</v>
      </c>
      <c r="V233" s="46"/>
      <c r="W233" s="236">
        <f>V233*K233</f>
        <v>0</v>
      </c>
      <c r="X233" s="236">
        <v>0</v>
      </c>
      <c r="Y233" s="236">
        <f>X233*K233</f>
        <v>0</v>
      </c>
      <c r="Z233" s="236">
        <v>0</v>
      </c>
      <c r="AA233" s="237">
        <f>Z233*K233</f>
        <v>0</v>
      </c>
      <c r="AR233" s="21" t="s">
        <v>290</v>
      </c>
      <c r="AT233" s="21" t="s">
        <v>231</v>
      </c>
      <c r="AU233" s="21" t="s">
        <v>93</v>
      </c>
      <c r="AY233" s="21" t="s">
        <v>230</v>
      </c>
      <c r="BE233" s="152">
        <f>IF(U233="základní",N233,0)</f>
        <v>0</v>
      </c>
      <c r="BF233" s="152">
        <f>IF(U233="snížená",N233,0)</f>
        <v>0</v>
      </c>
      <c r="BG233" s="152">
        <f>IF(U233="zákl. přenesená",N233,0)</f>
        <v>0</v>
      </c>
      <c r="BH233" s="152">
        <f>IF(U233="sníž. přenesená",N233,0)</f>
        <v>0</v>
      </c>
      <c r="BI233" s="152">
        <f>IF(U233="nulová",N233,0)</f>
        <v>0</v>
      </c>
      <c r="BJ233" s="21" t="s">
        <v>102</v>
      </c>
      <c r="BK233" s="152">
        <f>ROUND(L233*K233,1)</f>
        <v>0</v>
      </c>
      <c r="BL233" s="21" t="s">
        <v>290</v>
      </c>
      <c r="BM233" s="21" t="s">
        <v>1466</v>
      </c>
    </row>
    <row r="234" s="1" customFormat="1" ht="38.25" customHeight="1">
      <c r="B234" s="45"/>
      <c r="C234" s="227" t="s">
        <v>536</v>
      </c>
      <c r="D234" s="227" t="s">
        <v>231</v>
      </c>
      <c r="E234" s="228" t="s">
        <v>1467</v>
      </c>
      <c r="F234" s="229" t="s">
        <v>1468</v>
      </c>
      <c r="G234" s="229"/>
      <c r="H234" s="229"/>
      <c r="I234" s="229"/>
      <c r="J234" s="230" t="s">
        <v>481</v>
      </c>
      <c r="K234" s="231">
        <v>2</v>
      </c>
      <c r="L234" s="232">
        <v>0</v>
      </c>
      <c r="M234" s="233"/>
      <c r="N234" s="234">
        <f>ROUND(L234*K234,1)</f>
        <v>0</v>
      </c>
      <c r="O234" s="234"/>
      <c r="P234" s="234"/>
      <c r="Q234" s="234"/>
      <c r="R234" s="47"/>
      <c r="T234" s="235" t="s">
        <v>22</v>
      </c>
      <c r="U234" s="55" t="s">
        <v>50</v>
      </c>
      <c r="V234" s="46"/>
      <c r="W234" s="236">
        <f>V234*K234</f>
        <v>0</v>
      </c>
      <c r="X234" s="236">
        <v>0</v>
      </c>
      <c r="Y234" s="236">
        <f>X234*K234</f>
        <v>0</v>
      </c>
      <c r="Z234" s="236">
        <v>0</v>
      </c>
      <c r="AA234" s="237">
        <f>Z234*K234</f>
        <v>0</v>
      </c>
      <c r="AR234" s="21" t="s">
        <v>290</v>
      </c>
      <c r="AT234" s="21" t="s">
        <v>231</v>
      </c>
      <c r="AU234" s="21" t="s">
        <v>93</v>
      </c>
      <c r="AY234" s="21" t="s">
        <v>230</v>
      </c>
      <c r="BE234" s="152">
        <f>IF(U234="základní",N234,0)</f>
        <v>0</v>
      </c>
      <c r="BF234" s="152">
        <f>IF(U234="snížená",N234,0)</f>
        <v>0</v>
      </c>
      <c r="BG234" s="152">
        <f>IF(U234="zákl. přenesená",N234,0)</f>
        <v>0</v>
      </c>
      <c r="BH234" s="152">
        <f>IF(U234="sníž. přenesená",N234,0)</f>
        <v>0</v>
      </c>
      <c r="BI234" s="152">
        <f>IF(U234="nulová",N234,0)</f>
        <v>0</v>
      </c>
      <c r="BJ234" s="21" t="s">
        <v>102</v>
      </c>
      <c r="BK234" s="152">
        <f>ROUND(L234*K234,1)</f>
        <v>0</v>
      </c>
      <c r="BL234" s="21" t="s">
        <v>290</v>
      </c>
      <c r="BM234" s="21" t="s">
        <v>1469</v>
      </c>
    </row>
    <row r="235" s="1" customFormat="1" ht="38.25" customHeight="1">
      <c r="B235" s="45"/>
      <c r="C235" s="227" t="s">
        <v>540</v>
      </c>
      <c r="D235" s="227" t="s">
        <v>231</v>
      </c>
      <c r="E235" s="228" t="s">
        <v>1470</v>
      </c>
      <c r="F235" s="229" t="s">
        <v>1468</v>
      </c>
      <c r="G235" s="229"/>
      <c r="H235" s="229"/>
      <c r="I235" s="229"/>
      <c r="J235" s="230" t="s">
        <v>481</v>
      </c>
      <c r="K235" s="231">
        <v>1</v>
      </c>
      <c r="L235" s="232">
        <v>0</v>
      </c>
      <c r="M235" s="233"/>
      <c r="N235" s="234">
        <f>ROUND(L235*K235,1)</f>
        <v>0</v>
      </c>
      <c r="O235" s="234"/>
      <c r="P235" s="234"/>
      <c r="Q235" s="234"/>
      <c r="R235" s="47"/>
      <c r="T235" s="235" t="s">
        <v>22</v>
      </c>
      <c r="U235" s="55" t="s">
        <v>50</v>
      </c>
      <c r="V235" s="46"/>
      <c r="W235" s="236">
        <f>V235*K235</f>
        <v>0</v>
      </c>
      <c r="X235" s="236">
        <v>0</v>
      </c>
      <c r="Y235" s="236">
        <f>X235*K235</f>
        <v>0</v>
      </c>
      <c r="Z235" s="236">
        <v>0</v>
      </c>
      <c r="AA235" s="237">
        <f>Z235*K235</f>
        <v>0</v>
      </c>
      <c r="AR235" s="21" t="s">
        <v>290</v>
      </c>
      <c r="AT235" s="21" t="s">
        <v>231</v>
      </c>
      <c r="AU235" s="21" t="s">
        <v>93</v>
      </c>
      <c r="AY235" s="21" t="s">
        <v>230</v>
      </c>
      <c r="BE235" s="152">
        <f>IF(U235="základní",N235,0)</f>
        <v>0</v>
      </c>
      <c r="BF235" s="152">
        <f>IF(U235="snížená",N235,0)</f>
        <v>0</v>
      </c>
      <c r="BG235" s="152">
        <f>IF(U235="zákl. přenesená",N235,0)</f>
        <v>0</v>
      </c>
      <c r="BH235" s="152">
        <f>IF(U235="sníž. přenesená",N235,0)</f>
        <v>0</v>
      </c>
      <c r="BI235" s="152">
        <f>IF(U235="nulová",N235,0)</f>
        <v>0</v>
      </c>
      <c r="BJ235" s="21" t="s">
        <v>102</v>
      </c>
      <c r="BK235" s="152">
        <f>ROUND(L235*K235,1)</f>
        <v>0</v>
      </c>
      <c r="BL235" s="21" t="s">
        <v>290</v>
      </c>
      <c r="BM235" s="21" t="s">
        <v>1471</v>
      </c>
    </row>
    <row r="236" s="1" customFormat="1" ht="38.25" customHeight="1">
      <c r="B236" s="45"/>
      <c r="C236" s="227" t="s">
        <v>544</v>
      </c>
      <c r="D236" s="227" t="s">
        <v>231</v>
      </c>
      <c r="E236" s="228" t="s">
        <v>1472</v>
      </c>
      <c r="F236" s="229" t="s">
        <v>1465</v>
      </c>
      <c r="G236" s="229"/>
      <c r="H236" s="229"/>
      <c r="I236" s="229"/>
      <c r="J236" s="230" t="s">
        <v>481</v>
      </c>
      <c r="K236" s="231">
        <v>1</v>
      </c>
      <c r="L236" s="232">
        <v>0</v>
      </c>
      <c r="M236" s="233"/>
      <c r="N236" s="234">
        <f>ROUND(L236*K236,1)</f>
        <v>0</v>
      </c>
      <c r="O236" s="234"/>
      <c r="P236" s="234"/>
      <c r="Q236" s="234"/>
      <c r="R236" s="47"/>
      <c r="T236" s="235" t="s">
        <v>22</v>
      </c>
      <c r="U236" s="55" t="s">
        <v>50</v>
      </c>
      <c r="V236" s="46"/>
      <c r="W236" s="236">
        <f>V236*K236</f>
        <v>0</v>
      </c>
      <c r="X236" s="236">
        <v>0</v>
      </c>
      <c r="Y236" s="236">
        <f>X236*K236</f>
        <v>0</v>
      </c>
      <c r="Z236" s="236">
        <v>0</v>
      </c>
      <c r="AA236" s="237">
        <f>Z236*K236</f>
        <v>0</v>
      </c>
      <c r="AR236" s="21" t="s">
        <v>290</v>
      </c>
      <c r="AT236" s="21" t="s">
        <v>231</v>
      </c>
      <c r="AU236" s="21" t="s">
        <v>93</v>
      </c>
      <c r="AY236" s="21" t="s">
        <v>230</v>
      </c>
      <c r="BE236" s="152">
        <f>IF(U236="základní",N236,0)</f>
        <v>0</v>
      </c>
      <c r="BF236" s="152">
        <f>IF(U236="snížená",N236,0)</f>
        <v>0</v>
      </c>
      <c r="BG236" s="152">
        <f>IF(U236="zákl. přenesená",N236,0)</f>
        <v>0</v>
      </c>
      <c r="BH236" s="152">
        <f>IF(U236="sníž. přenesená",N236,0)</f>
        <v>0</v>
      </c>
      <c r="BI236" s="152">
        <f>IF(U236="nulová",N236,0)</f>
        <v>0</v>
      </c>
      <c r="BJ236" s="21" t="s">
        <v>102</v>
      </c>
      <c r="BK236" s="152">
        <f>ROUND(L236*K236,1)</f>
        <v>0</v>
      </c>
      <c r="BL236" s="21" t="s">
        <v>290</v>
      </c>
      <c r="BM236" s="21" t="s">
        <v>1473</v>
      </c>
    </row>
    <row r="237" s="1" customFormat="1" ht="25.5" customHeight="1">
      <c r="B237" s="45"/>
      <c r="C237" s="227" t="s">
        <v>548</v>
      </c>
      <c r="D237" s="227" t="s">
        <v>231</v>
      </c>
      <c r="E237" s="228" t="s">
        <v>1474</v>
      </c>
      <c r="F237" s="229" t="s">
        <v>1475</v>
      </c>
      <c r="G237" s="229"/>
      <c r="H237" s="229"/>
      <c r="I237" s="229"/>
      <c r="J237" s="230" t="s">
        <v>481</v>
      </c>
      <c r="K237" s="231">
        <v>1</v>
      </c>
      <c r="L237" s="232">
        <v>0</v>
      </c>
      <c r="M237" s="233"/>
      <c r="N237" s="234">
        <f>ROUND(L237*K237,1)</f>
        <v>0</v>
      </c>
      <c r="O237" s="234"/>
      <c r="P237" s="234"/>
      <c r="Q237" s="234"/>
      <c r="R237" s="47"/>
      <c r="T237" s="235" t="s">
        <v>22</v>
      </c>
      <c r="U237" s="55" t="s">
        <v>50</v>
      </c>
      <c r="V237" s="46"/>
      <c r="W237" s="236">
        <f>V237*K237</f>
        <v>0</v>
      </c>
      <c r="X237" s="236">
        <v>0</v>
      </c>
      <c r="Y237" s="236">
        <f>X237*K237</f>
        <v>0</v>
      </c>
      <c r="Z237" s="236">
        <v>0</v>
      </c>
      <c r="AA237" s="237">
        <f>Z237*K237</f>
        <v>0</v>
      </c>
      <c r="AR237" s="21" t="s">
        <v>290</v>
      </c>
      <c r="AT237" s="21" t="s">
        <v>231</v>
      </c>
      <c r="AU237" s="21" t="s">
        <v>93</v>
      </c>
      <c r="AY237" s="21" t="s">
        <v>230</v>
      </c>
      <c r="BE237" s="152">
        <f>IF(U237="základní",N237,0)</f>
        <v>0</v>
      </c>
      <c r="BF237" s="152">
        <f>IF(U237="snížená",N237,0)</f>
        <v>0</v>
      </c>
      <c r="BG237" s="152">
        <f>IF(U237="zákl. přenesená",N237,0)</f>
        <v>0</v>
      </c>
      <c r="BH237" s="152">
        <f>IF(U237="sníž. přenesená",N237,0)</f>
        <v>0</v>
      </c>
      <c r="BI237" s="152">
        <f>IF(U237="nulová",N237,0)</f>
        <v>0</v>
      </c>
      <c r="BJ237" s="21" t="s">
        <v>102</v>
      </c>
      <c r="BK237" s="152">
        <f>ROUND(L237*K237,1)</f>
        <v>0</v>
      </c>
      <c r="BL237" s="21" t="s">
        <v>290</v>
      </c>
      <c r="BM237" s="21" t="s">
        <v>1476</v>
      </c>
    </row>
    <row r="238" s="1" customFormat="1" ht="16.5" customHeight="1">
      <c r="B238" s="45"/>
      <c r="C238" s="227" t="s">
        <v>553</v>
      </c>
      <c r="D238" s="227" t="s">
        <v>231</v>
      </c>
      <c r="E238" s="228" t="s">
        <v>1477</v>
      </c>
      <c r="F238" s="229" t="s">
        <v>1478</v>
      </c>
      <c r="G238" s="229"/>
      <c r="H238" s="229"/>
      <c r="I238" s="229"/>
      <c r="J238" s="230" t="s">
        <v>330</v>
      </c>
      <c r="K238" s="231">
        <v>4.6500000000000004</v>
      </c>
      <c r="L238" s="232">
        <v>0</v>
      </c>
      <c r="M238" s="233"/>
      <c r="N238" s="234">
        <f>ROUND(L238*K238,1)</f>
        <v>0</v>
      </c>
      <c r="O238" s="234"/>
      <c r="P238" s="234"/>
      <c r="Q238" s="234"/>
      <c r="R238" s="47"/>
      <c r="T238" s="235" t="s">
        <v>22</v>
      </c>
      <c r="U238" s="55" t="s">
        <v>50</v>
      </c>
      <c r="V238" s="46"/>
      <c r="W238" s="236">
        <f>V238*K238</f>
        <v>0</v>
      </c>
      <c r="X238" s="236">
        <v>0</v>
      </c>
      <c r="Y238" s="236">
        <f>X238*K238</f>
        <v>0</v>
      </c>
      <c r="Z238" s="236">
        <v>0</v>
      </c>
      <c r="AA238" s="237">
        <f>Z238*K238</f>
        <v>0</v>
      </c>
      <c r="AR238" s="21" t="s">
        <v>290</v>
      </c>
      <c r="AT238" s="21" t="s">
        <v>231</v>
      </c>
      <c r="AU238" s="21" t="s">
        <v>93</v>
      </c>
      <c r="AY238" s="21" t="s">
        <v>230</v>
      </c>
      <c r="BE238" s="152">
        <f>IF(U238="základní",N238,0)</f>
        <v>0</v>
      </c>
      <c r="BF238" s="152">
        <f>IF(U238="snížená",N238,0)</f>
        <v>0</v>
      </c>
      <c r="BG238" s="152">
        <f>IF(U238="zákl. přenesená",N238,0)</f>
        <v>0</v>
      </c>
      <c r="BH238" s="152">
        <f>IF(U238="sníž. přenesená",N238,0)</f>
        <v>0</v>
      </c>
      <c r="BI238" s="152">
        <f>IF(U238="nulová",N238,0)</f>
        <v>0</v>
      </c>
      <c r="BJ238" s="21" t="s">
        <v>102</v>
      </c>
      <c r="BK238" s="152">
        <f>ROUND(L238*K238,1)</f>
        <v>0</v>
      </c>
      <c r="BL238" s="21" t="s">
        <v>290</v>
      </c>
      <c r="BM238" s="21" t="s">
        <v>1479</v>
      </c>
    </row>
    <row r="239" s="10" customFormat="1" ht="29.88" customHeight="1">
      <c r="B239" s="213"/>
      <c r="C239" s="214"/>
      <c r="D239" s="224" t="s">
        <v>197</v>
      </c>
      <c r="E239" s="224"/>
      <c r="F239" s="224"/>
      <c r="G239" s="224"/>
      <c r="H239" s="224"/>
      <c r="I239" s="224"/>
      <c r="J239" s="224"/>
      <c r="K239" s="224"/>
      <c r="L239" s="224"/>
      <c r="M239" s="224"/>
      <c r="N239" s="238">
        <f>BK239</f>
        <v>0</v>
      </c>
      <c r="O239" s="239"/>
      <c r="P239" s="239"/>
      <c r="Q239" s="239"/>
      <c r="R239" s="217"/>
      <c r="T239" s="218"/>
      <c r="U239" s="214"/>
      <c r="V239" s="214"/>
      <c r="W239" s="219">
        <f>SUM(W240:W244)</f>
        <v>0</v>
      </c>
      <c r="X239" s="214"/>
      <c r="Y239" s="219">
        <f>SUM(Y240:Y244)</f>
        <v>0</v>
      </c>
      <c r="Z239" s="214"/>
      <c r="AA239" s="220">
        <f>SUM(AA240:AA244)</f>
        <v>0</v>
      </c>
      <c r="AR239" s="221" t="s">
        <v>93</v>
      </c>
      <c r="AT239" s="222" t="s">
        <v>81</v>
      </c>
      <c r="AU239" s="222" t="s">
        <v>89</v>
      </c>
      <c r="AY239" s="221" t="s">
        <v>230</v>
      </c>
      <c r="BK239" s="223">
        <f>SUM(BK240:BK244)</f>
        <v>0</v>
      </c>
    </row>
    <row r="240" s="1" customFormat="1" ht="25.5" customHeight="1">
      <c r="B240" s="45"/>
      <c r="C240" s="227" t="s">
        <v>557</v>
      </c>
      <c r="D240" s="227" t="s">
        <v>231</v>
      </c>
      <c r="E240" s="228" t="s">
        <v>1480</v>
      </c>
      <c r="F240" s="229" t="s">
        <v>1481</v>
      </c>
      <c r="G240" s="229"/>
      <c r="H240" s="229"/>
      <c r="I240" s="229"/>
      <c r="J240" s="230" t="s">
        <v>288</v>
      </c>
      <c r="K240" s="231">
        <v>55.143000000000001</v>
      </c>
      <c r="L240" s="232">
        <v>0</v>
      </c>
      <c r="M240" s="233"/>
      <c r="N240" s="234">
        <f>ROUND(L240*K240,1)</f>
        <v>0</v>
      </c>
      <c r="O240" s="234"/>
      <c r="P240" s="234"/>
      <c r="Q240" s="234"/>
      <c r="R240" s="47"/>
      <c r="T240" s="235" t="s">
        <v>22</v>
      </c>
      <c r="U240" s="55" t="s">
        <v>50</v>
      </c>
      <c r="V240" s="46"/>
      <c r="W240" s="236">
        <f>V240*K240</f>
        <v>0</v>
      </c>
      <c r="X240" s="236">
        <v>0</v>
      </c>
      <c r="Y240" s="236">
        <f>X240*K240</f>
        <v>0</v>
      </c>
      <c r="Z240" s="236">
        <v>0</v>
      </c>
      <c r="AA240" s="237">
        <f>Z240*K240</f>
        <v>0</v>
      </c>
      <c r="AR240" s="21" t="s">
        <v>102</v>
      </c>
      <c r="AT240" s="21" t="s">
        <v>231</v>
      </c>
      <c r="AU240" s="21" t="s">
        <v>93</v>
      </c>
      <c r="AY240" s="21" t="s">
        <v>230</v>
      </c>
      <c r="BE240" s="152">
        <f>IF(U240="základní",N240,0)</f>
        <v>0</v>
      </c>
      <c r="BF240" s="152">
        <f>IF(U240="snížená",N240,0)</f>
        <v>0</v>
      </c>
      <c r="BG240" s="152">
        <f>IF(U240="zákl. přenesená",N240,0)</f>
        <v>0</v>
      </c>
      <c r="BH240" s="152">
        <f>IF(U240="sníž. přenesená",N240,0)</f>
        <v>0</v>
      </c>
      <c r="BI240" s="152">
        <f>IF(U240="nulová",N240,0)</f>
        <v>0</v>
      </c>
      <c r="BJ240" s="21" t="s">
        <v>102</v>
      </c>
      <c r="BK240" s="152">
        <f>ROUND(L240*K240,1)</f>
        <v>0</v>
      </c>
      <c r="BL240" s="21" t="s">
        <v>102</v>
      </c>
      <c r="BM240" s="21" t="s">
        <v>1482</v>
      </c>
    </row>
    <row r="241" s="1" customFormat="1" ht="16.5" customHeight="1">
      <c r="B241" s="45"/>
      <c r="C241" s="227" t="s">
        <v>561</v>
      </c>
      <c r="D241" s="227" t="s">
        <v>231</v>
      </c>
      <c r="E241" s="228" t="s">
        <v>1483</v>
      </c>
      <c r="F241" s="229" t="s">
        <v>1484</v>
      </c>
      <c r="G241" s="229"/>
      <c r="H241" s="229"/>
      <c r="I241" s="229"/>
      <c r="J241" s="230" t="s">
        <v>551</v>
      </c>
      <c r="K241" s="231">
        <v>505.29599999999999</v>
      </c>
      <c r="L241" s="232">
        <v>0</v>
      </c>
      <c r="M241" s="233"/>
      <c r="N241" s="234">
        <f>ROUND(L241*K241,1)</f>
        <v>0</v>
      </c>
      <c r="O241" s="234"/>
      <c r="P241" s="234"/>
      <c r="Q241" s="234"/>
      <c r="R241" s="47"/>
      <c r="T241" s="235" t="s">
        <v>22</v>
      </c>
      <c r="U241" s="55" t="s">
        <v>50</v>
      </c>
      <c r="V241" s="46"/>
      <c r="W241" s="236">
        <f>V241*K241</f>
        <v>0</v>
      </c>
      <c r="X241" s="236">
        <v>0</v>
      </c>
      <c r="Y241" s="236">
        <f>X241*K241</f>
        <v>0</v>
      </c>
      <c r="Z241" s="236">
        <v>0</v>
      </c>
      <c r="AA241" s="237">
        <f>Z241*K241</f>
        <v>0</v>
      </c>
      <c r="AR241" s="21" t="s">
        <v>102</v>
      </c>
      <c r="AT241" s="21" t="s">
        <v>231</v>
      </c>
      <c r="AU241" s="21" t="s">
        <v>93</v>
      </c>
      <c r="AY241" s="21" t="s">
        <v>230</v>
      </c>
      <c r="BE241" s="152">
        <f>IF(U241="základní",N241,0)</f>
        <v>0</v>
      </c>
      <c r="BF241" s="152">
        <f>IF(U241="snížená",N241,0)</f>
        <v>0</v>
      </c>
      <c r="BG241" s="152">
        <f>IF(U241="zákl. přenesená",N241,0)</f>
        <v>0</v>
      </c>
      <c r="BH241" s="152">
        <f>IF(U241="sníž. přenesená",N241,0)</f>
        <v>0</v>
      </c>
      <c r="BI241" s="152">
        <f>IF(U241="nulová",N241,0)</f>
        <v>0</v>
      </c>
      <c r="BJ241" s="21" t="s">
        <v>102</v>
      </c>
      <c r="BK241" s="152">
        <f>ROUND(L241*K241,1)</f>
        <v>0</v>
      </c>
      <c r="BL241" s="21" t="s">
        <v>102</v>
      </c>
      <c r="BM241" s="21" t="s">
        <v>1485</v>
      </c>
    </row>
    <row r="242" s="1" customFormat="1" ht="25.5" customHeight="1">
      <c r="B242" s="45"/>
      <c r="C242" s="227" t="s">
        <v>565</v>
      </c>
      <c r="D242" s="227" t="s">
        <v>231</v>
      </c>
      <c r="E242" s="228" t="s">
        <v>1486</v>
      </c>
      <c r="F242" s="229" t="s">
        <v>1487</v>
      </c>
      <c r="G242" s="229"/>
      <c r="H242" s="229"/>
      <c r="I242" s="229"/>
      <c r="J242" s="230" t="s">
        <v>481</v>
      </c>
      <c r="K242" s="231">
        <v>2</v>
      </c>
      <c r="L242" s="232">
        <v>0</v>
      </c>
      <c r="M242" s="233"/>
      <c r="N242" s="234">
        <f>ROUND(L242*K242,1)</f>
        <v>0</v>
      </c>
      <c r="O242" s="234"/>
      <c r="P242" s="234"/>
      <c r="Q242" s="234"/>
      <c r="R242" s="47"/>
      <c r="T242" s="235" t="s">
        <v>22</v>
      </c>
      <c r="U242" s="55" t="s">
        <v>50</v>
      </c>
      <c r="V242" s="46"/>
      <c r="W242" s="236">
        <f>V242*K242</f>
        <v>0</v>
      </c>
      <c r="X242" s="236">
        <v>0</v>
      </c>
      <c r="Y242" s="236">
        <f>X242*K242</f>
        <v>0</v>
      </c>
      <c r="Z242" s="236">
        <v>0</v>
      </c>
      <c r="AA242" s="237">
        <f>Z242*K242</f>
        <v>0</v>
      </c>
      <c r="AR242" s="21" t="s">
        <v>991</v>
      </c>
      <c r="AT242" s="21" t="s">
        <v>231</v>
      </c>
      <c r="AU242" s="21" t="s">
        <v>93</v>
      </c>
      <c r="AY242" s="21" t="s">
        <v>230</v>
      </c>
      <c r="BE242" s="152">
        <f>IF(U242="základní",N242,0)</f>
        <v>0</v>
      </c>
      <c r="BF242" s="152">
        <f>IF(U242="snížená",N242,0)</f>
        <v>0</v>
      </c>
      <c r="BG242" s="152">
        <f>IF(U242="zákl. přenesená",N242,0)</f>
        <v>0</v>
      </c>
      <c r="BH242" s="152">
        <f>IF(U242="sníž. přenesená",N242,0)</f>
        <v>0</v>
      </c>
      <c r="BI242" s="152">
        <f>IF(U242="nulová",N242,0)</f>
        <v>0</v>
      </c>
      <c r="BJ242" s="21" t="s">
        <v>102</v>
      </c>
      <c r="BK242" s="152">
        <f>ROUND(L242*K242,1)</f>
        <v>0</v>
      </c>
      <c r="BL242" s="21" t="s">
        <v>991</v>
      </c>
      <c r="BM242" s="21" t="s">
        <v>1488</v>
      </c>
    </row>
    <row r="243" s="1" customFormat="1" ht="16.5" customHeight="1">
      <c r="B243" s="45"/>
      <c r="C243" s="227" t="s">
        <v>569</v>
      </c>
      <c r="D243" s="227" t="s">
        <v>231</v>
      </c>
      <c r="E243" s="228" t="s">
        <v>1489</v>
      </c>
      <c r="F243" s="229" t="s">
        <v>1490</v>
      </c>
      <c r="G243" s="229"/>
      <c r="H243" s="229"/>
      <c r="I243" s="229"/>
      <c r="J243" s="230" t="s">
        <v>330</v>
      </c>
      <c r="K243" s="231">
        <v>1.6000000000000001</v>
      </c>
      <c r="L243" s="232">
        <v>0</v>
      </c>
      <c r="M243" s="233"/>
      <c r="N243" s="234">
        <f>ROUND(L243*K243,1)</f>
        <v>0</v>
      </c>
      <c r="O243" s="234"/>
      <c r="P243" s="234"/>
      <c r="Q243" s="234"/>
      <c r="R243" s="47"/>
      <c r="T243" s="235" t="s">
        <v>22</v>
      </c>
      <c r="U243" s="55" t="s">
        <v>50</v>
      </c>
      <c r="V243" s="46"/>
      <c r="W243" s="236">
        <f>V243*K243</f>
        <v>0</v>
      </c>
      <c r="X243" s="236">
        <v>0</v>
      </c>
      <c r="Y243" s="236">
        <f>X243*K243</f>
        <v>0</v>
      </c>
      <c r="Z243" s="236">
        <v>0</v>
      </c>
      <c r="AA243" s="237">
        <f>Z243*K243</f>
        <v>0</v>
      </c>
      <c r="AR243" s="21" t="s">
        <v>991</v>
      </c>
      <c r="AT243" s="21" t="s">
        <v>231</v>
      </c>
      <c r="AU243" s="21" t="s">
        <v>93</v>
      </c>
      <c r="AY243" s="21" t="s">
        <v>230</v>
      </c>
      <c r="BE243" s="152">
        <f>IF(U243="základní",N243,0)</f>
        <v>0</v>
      </c>
      <c r="BF243" s="152">
        <f>IF(U243="snížená",N243,0)</f>
        <v>0</v>
      </c>
      <c r="BG243" s="152">
        <f>IF(U243="zákl. přenesená",N243,0)</f>
        <v>0</v>
      </c>
      <c r="BH243" s="152">
        <f>IF(U243="sníž. přenesená",N243,0)</f>
        <v>0</v>
      </c>
      <c r="BI243" s="152">
        <f>IF(U243="nulová",N243,0)</f>
        <v>0</v>
      </c>
      <c r="BJ243" s="21" t="s">
        <v>102</v>
      </c>
      <c r="BK243" s="152">
        <f>ROUND(L243*K243,1)</f>
        <v>0</v>
      </c>
      <c r="BL243" s="21" t="s">
        <v>991</v>
      </c>
      <c r="BM243" s="21" t="s">
        <v>1491</v>
      </c>
    </row>
    <row r="244" s="1" customFormat="1" ht="16.5" customHeight="1">
      <c r="B244" s="45"/>
      <c r="C244" s="227" t="s">
        <v>573</v>
      </c>
      <c r="D244" s="227" t="s">
        <v>231</v>
      </c>
      <c r="E244" s="228" t="s">
        <v>1492</v>
      </c>
      <c r="F244" s="229" t="s">
        <v>1493</v>
      </c>
      <c r="G244" s="229"/>
      <c r="H244" s="229"/>
      <c r="I244" s="229"/>
      <c r="J244" s="230" t="s">
        <v>481</v>
      </c>
      <c r="K244" s="231">
        <v>1</v>
      </c>
      <c r="L244" s="232">
        <v>0</v>
      </c>
      <c r="M244" s="233"/>
      <c r="N244" s="234">
        <f>ROUND(L244*K244,1)</f>
        <v>0</v>
      </c>
      <c r="O244" s="234"/>
      <c r="P244" s="234"/>
      <c r="Q244" s="234"/>
      <c r="R244" s="47"/>
      <c r="T244" s="235" t="s">
        <v>22</v>
      </c>
      <c r="U244" s="55" t="s">
        <v>50</v>
      </c>
      <c r="V244" s="46"/>
      <c r="W244" s="236">
        <f>V244*K244</f>
        <v>0</v>
      </c>
      <c r="X244" s="236">
        <v>0</v>
      </c>
      <c r="Y244" s="236">
        <f>X244*K244</f>
        <v>0</v>
      </c>
      <c r="Z244" s="236">
        <v>0</v>
      </c>
      <c r="AA244" s="237">
        <f>Z244*K244</f>
        <v>0</v>
      </c>
      <c r="AR244" s="21" t="s">
        <v>991</v>
      </c>
      <c r="AT244" s="21" t="s">
        <v>231</v>
      </c>
      <c r="AU244" s="21" t="s">
        <v>93</v>
      </c>
      <c r="AY244" s="21" t="s">
        <v>230</v>
      </c>
      <c r="BE244" s="152">
        <f>IF(U244="základní",N244,0)</f>
        <v>0</v>
      </c>
      <c r="BF244" s="152">
        <f>IF(U244="snížená",N244,0)</f>
        <v>0</v>
      </c>
      <c r="BG244" s="152">
        <f>IF(U244="zákl. přenesená",N244,0)</f>
        <v>0</v>
      </c>
      <c r="BH244" s="152">
        <f>IF(U244="sníž. přenesená",N244,0)</f>
        <v>0</v>
      </c>
      <c r="BI244" s="152">
        <f>IF(U244="nulová",N244,0)</f>
        <v>0</v>
      </c>
      <c r="BJ244" s="21" t="s">
        <v>102</v>
      </c>
      <c r="BK244" s="152">
        <f>ROUND(L244*K244,1)</f>
        <v>0</v>
      </c>
      <c r="BL244" s="21" t="s">
        <v>991</v>
      </c>
      <c r="BM244" s="21" t="s">
        <v>1494</v>
      </c>
    </row>
    <row r="245" s="10" customFormat="1" ht="29.88" customHeight="1">
      <c r="B245" s="213"/>
      <c r="C245" s="214"/>
      <c r="D245" s="224" t="s">
        <v>198</v>
      </c>
      <c r="E245" s="224"/>
      <c r="F245" s="224"/>
      <c r="G245" s="224"/>
      <c r="H245" s="224"/>
      <c r="I245" s="224"/>
      <c r="J245" s="224"/>
      <c r="K245" s="224"/>
      <c r="L245" s="224"/>
      <c r="M245" s="224"/>
      <c r="N245" s="238">
        <f>BK245</f>
        <v>0</v>
      </c>
      <c r="O245" s="239"/>
      <c r="P245" s="239"/>
      <c r="Q245" s="239"/>
      <c r="R245" s="217"/>
      <c r="T245" s="218"/>
      <c r="U245" s="214"/>
      <c r="V245" s="214"/>
      <c r="W245" s="219">
        <f>SUM(W246:W250)</f>
        <v>0</v>
      </c>
      <c r="X245" s="214"/>
      <c r="Y245" s="219">
        <f>SUM(Y246:Y250)</f>
        <v>0.82921729</v>
      </c>
      <c r="Z245" s="214"/>
      <c r="AA245" s="220">
        <f>SUM(AA246:AA250)</f>
        <v>0</v>
      </c>
      <c r="AR245" s="221" t="s">
        <v>93</v>
      </c>
      <c r="AT245" s="222" t="s">
        <v>81</v>
      </c>
      <c r="AU245" s="222" t="s">
        <v>89</v>
      </c>
      <c r="AY245" s="221" t="s">
        <v>230</v>
      </c>
      <c r="BK245" s="223">
        <f>SUM(BK246:BK250)</f>
        <v>0</v>
      </c>
    </row>
    <row r="246" s="1" customFormat="1" ht="25.5" customHeight="1">
      <c r="B246" s="45"/>
      <c r="C246" s="227" t="s">
        <v>577</v>
      </c>
      <c r="D246" s="227" t="s">
        <v>231</v>
      </c>
      <c r="E246" s="228" t="s">
        <v>1495</v>
      </c>
      <c r="F246" s="229" t="s">
        <v>1496</v>
      </c>
      <c r="G246" s="229"/>
      <c r="H246" s="229"/>
      <c r="I246" s="229"/>
      <c r="J246" s="230" t="s">
        <v>330</v>
      </c>
      <c r="K246" s="231">
        <v>34.060000000000002</v>
      </c>
      <c r="L246" s="232">
        <v>0</v>
      </c>
      <c r="M246" s="233"/>
      <c r="N246" s="234">
        <f>ROUND(L246*K246,1)</f>
        <v>0</v>
      </c>
      <c r="O246" s="234"/>
      <c r="P246" s="234"/>
      <c r="Q246" s="234"/>
      <c r="R246" s="47"/>
      <c r="T246" s="235" t="s">
        <v>22</v>
      </c>
      <c r="U246" s="55" t="s">
        <v>50</v>
      </c>
      <c r="V246" s="46"/>
      <c r="W246" s="236">
        <f>V246*K246</f>
        <v>0</v>
      </c>
      <c r="X246" s="236">
        <v>0.00562</v>
      </c>
      <c r="Y246" s="236">
        <f>X246*K246</f>
        <v>0.19141720000000001</v>
      </c>
      <c r="Z246" s="236">
        <v>0</v>
      </c>
      <c r="AA246" s="237">
        <f>Z246*K246</f>
        <v>0</v>
      </c>
      <c r="AR246" s="21" t="s">
        <v>290</v>
      </c>
      <c r="AT246" s="21" t="s">
        <v>231</v>
      </c>
      <c r="AU246" s="21" t="s">
        <v>93</v>
      </c>
      <c r="AY246" s="21" t="s">
        <v>230</v>
      </c>
      <c r="BE246" s="152">
        <f>IF(U246="základní",N246,0)</f>
        <v>0</v>
      </c>
      <c r="BF246" s="152">
        <f>IF(U246="snížená",N246,0)</f>
        <v>0</v>
      </c>
      <c r="BG246" s="152">
        <f>IF(U246="zákl. přenesená",N246,0)</f>
        <v>0</v>
      </c>
      <c r="BH246" s="152">
        <f>IF(U246="sníž. přenesená",N246,0)</f>
        <v>0</v>
      </c>
      <c r="BI246" s="152">
        <f>IF(U246="nulová",N246,0)</f>
        <v>0</v>
      </c>
      <c r="BJ246" s="21" t="s">
        <v>102</v>
      </c>
      <c r="BK246" s="152">
        <f>ROUND(L246*K246,1)</f>
        <v>0</v>
      </c>
      <c r="BL246" s="21" t="s">
        <v>290</v>
      </c>
      <c r="BM246" s="21" t="s">
        <v>1497</v>
      </c>
    </row>
    <row r="247" s="1" customFormat="1" ht="16.5" customHeight="1">
      <c r="B247" s="45"/>
      <c r="C247" s="240" t="s">
        <v>581</v>
      </c>
      <c r="D247" s="240" t="s">
        <v>337</v>
      </c>
      <c r="E247" s="241" t="s">
        <v>1498</v>
      </c>
      <c r="F247" s="242" t="s">
        <v>1499</v>
      </c>
      <c r="G247" s="242"/>
      <c r="H247" s="242"/>
      <c r="I247" s="242"/>
      <c r="J247" s="243" t="s">
        <v>481</v>
      </c>
      <c r="K247" s="244">
        <v>187</v>
      </c>
      <c r="L247" s="245">
        <v>0</v>
      </c>
      <c r="M247" s="246"/>
      <c r="N247" s="247">
        <f>ROUND(L247*K247,1)</f>
        <v>0</v>
      </c>
      <c r="O247" s="234"/>
      <c r="P247" s="234"/>
      <c r="Q247" s="234"/>
      <c r="R247" s="47"/>
      <c r="T247" s="235" t="s">
        <v>22</v>
      </c>
      <c r="U247" s="55" t="s">
        <v>50</v>
      </c>
      <c r="V247" s="46"/>
      <c r="W247" s="236">
        <f>V247*K247</f>
        <v>0</v>
      </c>
      <c r="X247" s="236">
        <v>0.00025999999999999998</v>
      </c>
      <c r="Y247" s="236">
        <f>X247*K247</f>
        <v>0.048619999999999997</v>
      </c>
      <c r="Z247" s="236">
        <v>0</v>
      </c>
      <c r="AA247" s="237">
        <f>Z247*K247</f>
        <v>0</v>
      </c>
      <c r="AR247" s="21" t="s">
        <v>357</v>
      </c>
      <c r="AT247" s="21" t="s">
        <v>337</v>
      </c>
      <c r="AU247" s="21" t="s">
        <v>93</v>
      </c>
      <c r="AY247" s="21" t="s">
        <v>230</v>
      </c>
      <c r="BE247" s="152">
        <f>IF(U247="základní",N247,0)</f>
        <v>0</v>
      </c>
      <c r="BF247" s="152">
        <f>IF(U247="snížená",N247,0)</f>
        <v>0</v>
      </c>
      <c r="BG247" s="152">
        <f>IF(U247="zákl. přenesená",N247,0)</f>
        <v>0</v>
      </c>
      <c r="BH247" s="152">
        <f>IF(U247="sníž. přenesená",N247,0)</f>
        <v>0</v>
      </c>
      <c r="BI247" s="152">
        <f>IF(U247="nulová",N247,0)</f>
        <v>0</v>
      </c>
      <c r="BJ247" s="21" t="s">
        <v>102</v>
      </c>
      <c r="BK247" s="152">
        <f>ROUND(L247*K247,1)</f>
        <v>0</v>
      </c>
      <c r="BL247" s="21" t="s">
        <v>290</v>
      </c>
      <c r="BM247" s="21" t="s">
        <v>1500</v>
      </c>
    </row>
    <row r="248" s="1" customFormat="1" ht="38.25" customHeight="1">
      <c r="B248" s="45"/>
      <c r="C248" s="227" t="s">
        <v>583</v>
      </c>
      <c r="D248" s="227" t="s">
        <v>231</v>
      </c>
      <c r="E248" s="228" t="s">
        <v>737</v>
      </c>
      <c r="F248" s="229" t="s">
        <v>738</v>
      </c>
      <c r="G248" s="229"/>
      <c r="H248" s="229"/>
      <c r="I248" s="229"/>
      <c r="J248" s="230" t="s">
        <v>288</v>
      </c>
      <c r="K248" s="231">
        <v>22.806999999999999</v>
      </c>
      <c r="L248" s="232">
        <v>0</v>
      </c>
      <c r="M248" s="233"/>
      <c r="N248" s="234">
        <f>ROUND(L248*K248,1)</f>
        <v>0</v>
      </c>
      <c r="O248" s="234"/>
      <c r="P248" s="234"/>
      <c r="Q248" s="234"/>
      <c r="R248" s="47"/>
      <c r="T248" s="235" t="s">
        <v>22</v>
      </c>
      <c r="U248" s="55" t="s">
        <v>50</v>
      </c>
      <c r="V248" s="46"/>
      <c r="W248" s="236">
        <f>V248*K248</f>
        <v>0</v>
      </c>
      <c r="X248" s="236">
        <v>0.0036700000000000001</v>
      </c>
      <c r="Y248" s="236">
        <f>X248*K248</f>
        <v>0.083701689999999995</v>
      </c>
      <c r="Z248" s="236">
        <v>0</v>
      </c>
      <c r="AA248" s="237">
        <f>Z248*K248</f>
        <v>0</v>
      </c>
      <c r="AR248" s="21" t="s">
        <v>290</v>
      </c>
      <c r="AT248" s="21" t="s">
        <v>231</v>
      </c>
      <c r="AU248" s="21" t="s">
        <v>93</v>
      </c>
      <c r="AY248" s="21" t="s">
        <v>230</v>
      </c>
      <c r="BE248" s="152">
        <f>IF(U248="základní",N248,0)</f>
        <v>0</v>
      </c>
      <c r="BF248" s="152">
        <f>IF(U248="snížená",N248,0)</f>
        <v>0</v>
      </c>
      <c r="BG248" s="152">
        <f>IF(U248="zákl. přenesená",N248,0)</f>
        <v>0</v>
      </c>
      <c r="BH248" s="152">
        <f>IF(U248="sníž. přenesená",N248,0)</f>
        <v>0</v>
      </c>
      <c r="BI248" s="152">
        <f>IF(U248="nulová",N248,0)</f>
        <v>0</v>
      </c>
      <c r="BJ248" s="21" t="s">
        <v>102</v>
      </c>
      <c r="BK248" s="152">
        <f>ROUND(L248*K248,1)</f>
        <v>0</v>
      </c>
      <c r="BL248" s="21" t="s">
        <v>290</v>
      </c>
      <c r="BM248" s="21" t="s">
        <v>1501</v>
      </c>
    </row>
    <row r="249" s="1" customFormat="1" ht="38.25" customHeight="1">
      <c r="B249" s="45"/>
      <c r="C249" s="240" t="s">
        <v>587</v>
      </c>
      <c r="D249" s="240" t="s">
        <v>337</v>
      </c>
      <c r="E249" s="241" t="s">
        <v>741</v>
      </c>
      <c r="F249" s="242" t="s">
        <v>742</v>
      </c>
      <c r="G249" s="242"/>
      <c r="H249" s="242"/>
      <c r="I249" s="242"/>
      <c r="J249" s="243" t="s">
        <v>288</v>
      </c>
      <c r="K249" s="244">
        <v>26.327000000000002</v>
      </c>
      <c r="L249" s="245">
        <v>0</v>
      </c>
      <c r="M249" s="246"/>
      <c r="N249" s="247">
        <f>ROUND(L249*K249,1)</f>
        <v>0</v>
      </c>
      <c r="O249" s="234"/>
      <c r="P249" s="234"/>
      <c r="Q249" s="234"/>
      <c r="R249" s="47"/>
      <c r="T249" s="235" t="s">
        <v>22</v>
      </c>
      <c r="U249" s="55" t="s">
        <v>50</v>
      </c>
      <c r="V249" s="46"/>
      <c r="W249" s="236">
        <f>V249*K249</f>
        <v>0</v>
      </c>
      <c r="X249" s="236">
        <v>0.019199999999999998</v>
      </c>
      <c r="Y249" s="236">
        <f>X249*K249</f>
        <v>0.50547839999999999</v>
      </c>
      <c r="Z249" s="236">
        <v>0</v>
      </c>
      <c r="AA249" s="237">
        <f>Z249*K249</f>
        <v>0</v>
      </c>
      <c r="AR249" s="21" t="s">
        <v>357</v>
      </c>
      <c r="AT249" s="21" t="s">
        <v>337</v>
      </c>
      <c r="AU249" s="21" t="s">
        <v>93</v>
      </c>
      <c r="AY249" s="21" t="s">
        <v>230</v>
      </c>
      <c r="BE249" s="152">
        <f>IF(U249="základní",N249,0)</f>
        <v>0</v>
      </c>
      <c r="BF249" s="152">
        <f>IF(U249="snížená",N249,0)</f>
        <v>0</v>
      </c>
      <c r="BG249" s="152">
        <f>IF(U249="zákl. přenesená",N249,0)</f>
        <v>0</v>
      </c>
      <c r="BH249" s="152">
        <f>IF(U249="sníž. přenesená",N249,0)</f>
        <v>0</v>
      </c>
      <c r="BI249" s="152">
        <f>IF(U249="nulová",N249,0)</f>
        <v>0</v>
      </c>
      <c r="BJ249" s="21" t="s">
        <v>102</v>
      </c>
      <c r="BK249" s="152">
        <f>ROUND(L249*K249,1)</f>
        <v>0</v>
      </c>
      <c r="BL249" s="21" t="s">
        <v>290</v>
      </c>
      <c r="BM249" s="21" t="s">
        <v>1502</v>
      </c>
    </row>
    <row r="250" s="1" customFormat="1" ht="25.5" customHeight="1">
      <c r="B250" s="45"/>
      <c r="C250" s="227" t="s">
        <v>591</v>
      </c>
      <c r="D250" s="227" t="s">
        <v>231</v>
      </c>
      <c r="E250" s="228" t="s">
        <v>745</v>
      </c>
      <c r="F250" s="229" t="s">
        <v>746</v>
      </c>
      <c r="G250" s="229"/>
      <c r="H250" s="229"/>
      <c r="I250" s="229"/>
      <c r="J250" s="230" t="s">
        <v>305</v>
      </c>
      <c r="K250" s="231">
        <v>0.82899999999999996</v>
      </c>
      <c r="L250" s="232">
        <v>0</v>
      </c>
      <c r="M250" s="233"/>
      <c r="N250" s="234">
        <f>ROUND(L250*K250,1)</f>
        <v>0</v>
      </c>
      <c r="O250" s="234"/>
      <c r="P250" s="234"/>
      <c r="Q250" s="234"/>
      <c r="R250" s="47"/>
      <c r="T250" s="235" t="s">
        <v>22</v>
      </c>
      <c r="U250" s="55" t="s">
        <v>50</v>
      </c>
      <c r="V250" s="46"/>
      <c r="W250" s="236">
        <f>V250*K250</f>
        <v>0</v>
      </c>
      <c r="X250" s="236">
        <v>0</v>
      </c>
      <c r="Y250" s="236">
        <f>X250*K250</f>
        <v>0</v>
      </c>
      <c r="Z250" s="236">
        <v>0</v>
      </c>
      <c r="AA250" s="237">
        <f>Z250*K250</f>
        <v>0</v>
      </c>
      <c r="AR250" s="21" t="s">
        <v>290</v>
      </c>
      <c r="AT250" s="21" t="s">
        <v>231</v>
      </c>
      <c r="AU250" s="21" t="s">
        <v>93</v>
      </c>
      <c r="AY250" s="21" t="s">
        <v>230</v>
      </c>
      <c r="BE250" s="152">
        <f>IF(U250="základní",N250,0)</f>
        <v>0</v>
      </c>
      <c r="BF250" s="152">
        <f>IF(U250="snížená",N250,0)</f>
        <v>0</v>
      </c>
      <c r="BG250" s="152">
        <f>IF(U250="zákl. přenesená",N250,0)</f>
        <v>0</v>
      </c>
      <c r="BH250" s="152">
        <f>IF(U250="sníž. přenesená",N250,0)</f>
        <v>0</v>
      </c>
      <c r="BI250" s="152">
        <f>IF(U250="nulová",N250,0)</f>
        <v>0</v>
      </c>
      <c r="BJ250" s="21" t="s">
        <v>102</v>
      </c>
      <c r="BK250" s="152">
        <f>ROUND(L250*K250,1)</f>
        <v>0</v>
      </c>
      <c r="BL250" s="21" t="s">
        <v>290</v>
      </c>
      <c r="BM250" s="21" t="s">
        <v>1503</v>
      </c>
    </row>
    <row r="251" s="10" customFormat="1" ht="29.88" customHeight="1">
      <c r="B251" s="213"/>
      <c r="C251" s="214"/>
      <c r="D251" s="224" t="s">
        <v>1319</v>
      </c>
      <c r="E251" s="224"/>
      <c r="F251" s="224"/>
      <c r="G251" s="224"/>
      <c r="H251" s="224"/>
      <c r="I251" s="224"/>
      <c r="J251" s="224"/>
      <c r="K251" s="224"/>
      <c r="L251" s="224"/>
      <c r="M251" s="224"/>
      <c r="N251" s="238">
        <f>BK251</f>
        <v>0</v>
      </c>
      <c r="O251" s="239"/>
      <c r="P251" s="239"/>
      <c r="Q251" s="239"/>
      <c r="R251" s="217"/>
      <c r="T251" s="218"/>
      <c r="U251" s="214"/>
      <c r="V251" s="214"/>
      <c r="W251" s="219">
        <f>SUM(W252:W257)</f>
        <v>0</v>
      </c>
      <c r="X251" s="214"/>
      <c r="Y251" s="219">
        <f>SUM(Y252:Y257)</f>
        <v>0.22595799999999999</v>
      </c>
      <c r="Z251" s="214"/>
      <c r="AA251" s="220">
        <f>SUM(AA252:AA257)</f>
        <v>0</v>
      </c>
      <c r="AR251" s="221" t="s">
        <v>93</v>
      </c>
      <c r="AT251" s="222" t="s">
        <v>81</v>
      </c>
      <c r="AU251" s="222" t="s">
        <v>89</v>
      </c>
      <c r="AY251" s="221" t="s">
        <v>230</v>
      </c>
      <c r="BK251" s="223">
        <f>SUM(BK252:BK257)</f>
        <v>0</v>
      </c>
    </row>
    <row r="252" s="1" customFormat="1" ht="25.5" customHeight="1">
      <c r="B252" s="45"/>
      <c r="C252" s="227" t="s">
        <v>595</v>
      </c>
      <c r="D252" s="227" t="s">
        <v>231</v>
      </c>
      <c r="E252" s="228" t="s">
        <v>1504</v>
      </c>
      <c r="F252" s="229" t="s">
        <v>1505</v>
      </c>
      <c r="G252" s="229"/>
      <c r="H252" s="229"/>
      <c r="I252" s="229"/>
      <c r="J252" s="230" t="s">
        <v>288</v>
      </c>
      <c r="K252" s="231">
        <v>22.800000000000001</v>
      </c>
      <c r="L252" s="232">
        <v>0</v>
      </c>
      <c r="M252" s="233"/>
      <c r="N252" s="234">
        <f>ROUND(L252*K252,1)</f>
        <v>0</v>
      </c>
      <c r="O252" s="234"/>
      <c r="P252" s="234"/>
      <c r="Q252" s="234"/>
      <c r="R252" s="47"/>
      <c r="T252" s="235" t="s">
        <v>22</v>
      </c>
      <c r="U252" s="55" t="s">
        <v>50</v>
      </c>
      <c r="V252" s="46"/>
      <c r="W252" s="236">
        <f>V252*K252</f>
        <v>0</v>
      </c>
      <c r="X252" s="236">
        <v>0.0054000000000000003</v>
      </c>
      <c r="Y252" s="236">
        <f>X252*K252</f>
        <v>0.12312000000000001</v>
      </c>
      <c r="Z252" s="236">
        <v>0</v>
      </c>
      <c r="AA252" s="237">
        <f>Z252*K252</f>
        <v>0</v>
      </c>
      <c r="AR252" s="21" t="s">
        <v>290</v>
      </c>
      <c r="AT252" s="21" t="s">
        <v>231</v>
      </c>
      <c r="AU252" s="21" t="s">
        <v>93</v>
      </c>
      <c r="AY252" s="21" t="s">
        <v>230</v>
      </c>
      <c r="BE252" s="152">
        <f>IF(U252="základní",N252,0)</f>
        <v>0</v>
      </c>
      <c r="BF252" s="152">
        <f>IF(U252="snížená",N252,0)</f>
        <v>0</v>
      </c>
      <c r="BG252" s="152">
        <f>IF(U252="zákl. přenesená",N252,0)</f>
        <v>0</v>
      </c>
      <c r="BH252" s="152">
        <f>IF(U252="sníž. přenesená",N252,0)</f>
        <v>0</v>
      </c>
      <c r="BI252" s="152">
        <f>IF(U252="nulová",N252,0)</f>
        <v>0</v>
      </c>
      <c r="BJ252" s="21" t="s">
        <v>102</v>
      </c>
      <c r="BK252" s="152">
        <f>ROUND(L252*K252,1)</f>
        <v>0</v>
      </c>
      <c r="BL252" s="21" t="s">
        <v>290</v>
      </c>
      <c r="BM252" s="21" t="s">
        <v>1506</v>
      </c>
    </row>
    <row r="253" s="1" customFormat="1" ht="25.5" customHeight="1">
      <c r="B253" s="45"/>
      <c r="C253" s="227" t="s">
        <v>599</v>
      </c>
      <c r="D253" s="227" t="s">
        <v>231</v>
      </c>
      <c r="E253" s="228" t="s">
        <v>1507</v>
      </c>
      <c r="F253" s="229" t="s">
        <v>1508</v>
      </c>
      <c r="G253" s="229"/>
      <c r="H253" s="229"/>
      <c r="I253" s="229"/>
      <c r="J253" s="230" t="s">
        <v>288</v>
      </c>
      <c r="K253" s="231">
        <v>22.800000000000001</v>
      </c>
      <c r="L253" s="232">
        <v>0</v>
      </c>
      <c r="M253" s="233"/>
      <c r="N253" s="234">
        <f>ROUND(L253*K253,1)</f>
        <v>0</v>
      </c>
      <c r="O253" s="234"/>
      <c r="P253" s="234"/>
      <c r="Q253" s="234"/>
      <c r="R253" s="47"/>
      <c r="T253" s="235" t="s">
        <v>22</v>
      </c>
      <c r="U253" s="55" t="s">
        <v>50</v>
      </c>
      <c r="V253" s="46"/>
      <c r="W253" s="236">
        <f>V253*K253</f>
        <v>0</v>
      </c>
      <c r="X253" s="236">
        <v>0</v>
      </c>
      <c r="Y253" s="236">
        <f>X253*K253</f>
        <v>0</v>
      </c>
      <c r="Z253" s="236">
        <v>0</v>
      </c>
      <c r="AA253" s="237">
        <f>Z253*K253</f>
        <v>0</v>
      </c>
      <c r="AR253" s="21" t="s">
        <v>290</v>
      </c>
      <c r="AT253" s="21" t="s">
        <v>231</v>
      </c>
      <c r="AU253" s="21" t="s">
        <v>93</v>
      </c>
      <c r="AY253" s="21" t="s">
        <v>230</v>
      </c>
      <c r="BE253" s="152">
        <f>IF(U253="základní",N253,0)</f>
        <v>0</v>
      </c>
      <c r="BF253" s="152">
        <f>IF(U253="snížená",N253,0)</f>
        <v>0</v>
      </c>
      <c r="BG253" s="152">
        <f>IF(U253="zákl. přenesená",N253,0)</f>
        <v>0</v>
      </c>
      <c r="BH253" s="152">
        <f>IF(U253="sníž. přenesená",N253,0)</f>
        <v>0</v>
      </c>
      <c r="BI253" s="152">
        <f>IF(U253="nulová",N253,0)</f>
        <v>0</v>
      </c>
      <c r="BJ253" s="21" t="s">
        <v>102</v>
      </c>
      <c r="BK253" s="152">
        <f>ROUND(L253*K253,1)</f>
        <v>0</v>
      </c>
      <c r="BL253" s="21" t="s">
        <v>290</v>
      </c>
      <c r="BM253" s="21" t="s">
        <v>1509</v>
      </c>
    </row>
    <row r="254" s="1" customFormat="1" ht="25.5" customHeight="1">
      <c r="B254" s="45"/>
      <c r="C254" s="227" t="s">
        <v>603</v>
      </c>
      <c r="D254" s="227" t="s">
        <v>231</v>
      </c>
      <c r="E254" s="228" t="s">
        <v>1510</v>
      </c>
      <c r="F254" s="229" t="s">
        <v>1511</v>
      </c>
      <c r="G254" s="229"/>
      <c r="H254" s="229"/>
      <c r="I254" s="229"/>
      <c r="J254" s="230" t="s">
        <v>288</v>
      </c>
      <c r="K254" s="231">
        <v>22.800000000000001</v>
      </c>
      <c r="L254" s="232">
        <v>0</v>
      </c>
      <c r="M254" s="233"/>
      <c r="N254" s="234">
        <f>ROUND(L254*K254,1)</f>
        <v>0</v>
      </c>
      <c r="O254" s="234"/>
      <c r="P254" s="234"/>
      <c r="Q254" s="234"/>
      <c r="R254" s="47"/>
      <c r="T254" s="235" t="s">
        <v>22</v>
      </c>
      <c r="U254" s="55" t="s">
        <v>50</v>
      </c>
      <c r="V254" s="46"/>
      <c r="W254" s="236">
        <f>V254*K254</f>
        <v>0</v>
      </c>
      <c r="X254" s="236">
        <v>4.0000000000000003E-05</v>
      </c>
      <c r="Y254" s="236">
        <f>X254*K254</f>
        <v>0.00091200000000000005</v>
      </c>
      <c r="Z254" s="236">
        <v>0</v>
      </c>
      <c r="AA254" s="237">
        <f>Z254*K254</f>
        <v>0</v>
      </c>
      <c r="AR254" s="21" t="s">
        <v>290</v>
      </c>
      <c r="AT254" s="21" t="s">
        <v>231</v>
      </c>
      <c r="AU254" s="21" t="s">
        <v>93</v>
      </c>
      <c r="AY254" s="21" t="s">
        <v>230</v>
      </c>
      <c r="BE254" s="152">
        <f>IF(U254="základní",N254,0)</f>
        <v>0</v>
      </c>
      <c r="BF254" s="152">
        <f>IF(U254="snížená",N254,0)</f>
        <v>0</v>
      </c>
      <c r="BG254" s="152">
        <f>IF(U254="zákl. přenesená",N254,0)</f>
        <v>0</v>
      </c>
      <c r="BH254" s="152">
        <f>IF(U254="sníž. přenesená",N254,0)</f>
        <v>0</v>
      </c>
      <c r="BI254" s="152">
        <f>IF(U254="nulová",N254,0)</f>
        <v>0</v>
      </c>
      <c r="BJ254" s="21" t="s">
        <v>102</v>
      </c>
      <c r="BK254" s="152">
        <f>ROUND(L254*K254,1)</f>
        <v>0</v>
      </c>
      <c r="BL254" s="21" t="s">
        <v>290</v>
      </c>
      <c r="BM254" s="21" t="s">
        <v>1512</v>
      </c>
    </row>
    <row r="255" s="1" customFormat="1" ht="25.5" customHeight="1">
      <c r="B255" s="45"/>
      <c r="C255" s="227" t="s">
        <v>607</v>
      </c>
      <c r="D255" s="227" t="s">
        <v>231</v>
      </c>
      <c r="E255" s="228" t="s">
        <v>1513</v>
      </c>
      <c r="F255" s="229" t="s">
        <v>1514</v>
      </c>
      <c r="G255" s="229"/>
      <c r="H255" s="229"/>
      <c r="I255" s="229"/>
      <c r="J255" s="230" t="s">
        <v>288</v>
      </c>
      <c r="K255" s="231">
        <v>22.800000000000001</v>
      </c>
      <c r="L255" s="232">
        <v>0</v>
      </c>
      <c r="M255" s="233"/>
      <c r="N255" s="234">
        <f>ROUND(L255*K255,1)</f>
        <v>0</v>
      </c>
      <c r="O255" s="234"/>
      <c r="P255" s="234"/>
      <c r="Q255" s="234"/>
      <c r="R255" s="47"/>
      <c r="T255" s="235" t="s">
        <v>22</v>
      </c>
      <c r="U255" s="55" t="s">
        <v>50</v>
      </c>
      <c r="V255" s="46"/>
      <c r="W255" s="236">
        <f>V255*K255</f>
        <v>0</v>
      </c>
      <c r="X255" s="236">
        <v>0.00054000000000000001</v>
      </c>
      <c r="Y255" s="236">
        <f>X255*K255</f>
        <v>0.012312</v>
      </c>
      <c r="Z255" s="236">
        <v>0</v>
      </c>
      <c r="AA255" s="237">
        <f>Z255*K255</f>
        <v>0</v>
      </c>
      <c r="AR255" s="21" t="s">
        <v>290</v>
      </c>
      <c r="AT255" s="21" t="s">
        <v>231</v>
      </c>
      <c r="AU255" s="21" t="s">
        <v>93</v>
      </c>
      <c r="AY255" s="21" t="s">
        <v>230</v>
      </c>
      <c r="BE255" s="152">
        <f>IF(U255="základní",N255,0)</f>
        <v>0</v>
      </c>
      <c r="BF255" s="152">
        <f>IF(U255="snížená",N255,0)</f>
        <v>0</v>
      </c>
      <c r="BG255" s="152">
        <f>IF(U255="zákl. přenesená",N255,0)</f>
        <v>0</v>
      </c>
      <c r="BH255" s="152">
        <f>IF(U255="sníž. přenesená",N255,0)</f>
        <v>0</v>
      </c>
      <c r="BI255" s="152">
        <f>IF(U255="nulová",N255,0)</f>
        <v>0</v>
      </c>
      <c r="BJ255" s="21" t="s">
        <v>102</v>
      </c>
      <c r="BK255" s="152">
        <f>ROUND(L255*K255,1)</f>
        <v>0</v>
      </c>
      <c r="BL255" s="21" t="s">
        <v>290</v>
      </c>
      <c r="BM255" s="21" t="s">
        <v>1515</v>
      </c>
    </row>
    <row r="256" s="1" customFormat="1" ht="16.5" customHeight="1">
      <c r="B256" s="45"/>
      <c r="C256" s="227" t="s">
        <v>611</v>
      </c>
      <c r="D256" s="227" t="s">
        <v>231</v>
      </c>
      <c r="E256" s="228" t="s">
        <v>1516</v>
      </c>
      <c r="F256" s="229" t="s">
        <v>1517</v>
      </c>
      <c r="G256" s="229"/>
      <c r="H256" s="229"/>
      <c r="I256" s="229"/>
      <c r="J256" s="230" t="s">
        <v>330</v>
      </c>
      <c r="K256" s="231">
        <v>25.899999999999999</v>
      </c>
      <c r="L256" s="232">
        <v>0</v>
      </c>
      <c r="M256" s="233"/>
      <c r="N256" s="234">
        <f>ROUND(L256*K256,1)</f>
        <v>0</v>
      </c>
      <c r="O256" s="234"/>
      <c r="P256" s="234"/>
      <c r="Q256" s="234"/>
      <c r="R256" s="47"/>
      <c r="T256" s="235" t="s">
        <v>22</v>
      </c>
      <c r="U256" s="55" t="s">
        <v>50</v>
      </c>
      <c r="V256" s="46"/>
      <c r="W256" s="236">
        <f>V256*K256</f>
        <v>0</v>
      </c>
      <c r="X256" s="236">
        <v>0.00346</v>
      </c>
      <c r="Y256" s="236">
        <f>X256*K256</f>
        <v>0.089613999999999999</v>
      </c>
      <c r="Z256" s="236">
        <v>0</v>
      </c>
      <c r="AA256" s="237">
        <f>Z256*K256</f>
        <v>0</v>
      </c>
      <c r="AR256" s="21" t="s">
        <v>290</v>
      </c>
      <c r="AT256" s="21" t="s">
        <v>231</v>
      </c>
      <c r="AU256" s="21" t="s">
        <v>93</v>
      </c>
      <c r="AY256" s="21" t="s">
        <v>230</v>
      </c>
      <c r="BE256" s="152">
        <f>IF(U256="základní",N256,0)</f>
        <v>0</v>
      </c>
      <c r="BF256" s="152">
        <f>IF(U256="snížená",N256,0)</f>
        <v>0</v>
      </c>
      <c r="BG256" s="152">
        <f>IF(U256="zákl. přenesená",N256,0)</f>
        <v>0</v>
      </c>
      <c r="BH256" s="152">
        <f>IF(U256="sníž. přenesená",N256,0)</f>
        <v>0</v>
      </c>
      <c r="BI256" s="152">
        <f>IF(U256="nulová",N256,0)</f>
        <v>0</v>
      </c>
      <c r="BJ256" s="21" t="s">
        <v>102</v>
      </c>
      <c r="BK256" s="152">
        <f>ROUND(L256*K256,1)</f>
        <v>0</v>
      </c>
      <c r="BL256" s="21" t="s">
        <v>290</v>
      </c>
      <c r="BM256" s="21" t="s">
        <v>1518</v>
      </c>
    </row>
    <row r="257" s="1" customFormat="1" ht="25.5" customHeight="1">
      <c r="B257" s="45"/>
      <c r="C257" s="227" t="s">
        <v>615</v>
      </c>
      <c r="D257" s="227" t="s">
        <v>231</v>
      </c>
      <c r="E257" s="228" t="s">
        <v>1519</v>
      </c>
      <c r="F257" s="229" t="s">
        <v>1520</v>
      </c>
      <c r="G257" s="229"/>
      <c r="H257" s="229"/>
      <c r="I257" s="229"/>
      <c r="J257" s="230" t="s">
        <v>305</v>
      </c>
      <c r="K257" s="231">
        <v>0.22600000000000001</v>
      </c>
      <c r="L257" s="232">
        <v>0</v>
      </c>
      <c r="M257" s="233"/>
      <c r="N257" s="234">
        <f>ROUND(L257*K257,1)</f>
        <v>0</v>
      </c>
      <c r="O257" s="234"/>
      <c r="P257" s="234"/>
      <c r="Q257" s="234"/>
      <c r="R257" s="47"/>
      <c r="T257" s="235" t="s">
        <v>22</v>
      </c>
      <c r="U257" s="55" t="s">
        <v>50</v>
      </c>
      <c r="V257" s="46"/>
      <c r="W257" s="236">
        <f>V257*K257</f>
        <v>0</v>
      </c>
      <c r="X257" s="236">
        <v>0</v>
      </c>
      <c r="Y257" s="236">
        <f>X257*K257</f>
        <v>0</v>
      </c>
      <c r="Z257" s="236">
        <v>0</v>
      </c>
      <c r="AA257" s="237">
        <f>Z257*K257</f>
        <v>0</v>
      </c>
      <c r="AR257" s="21" t="s">
        <v>290</v>
      </c>
      <c r="AT257" s="21" t="s">
        <v>231</v>
      </c>
      <c r="AU257" s="21" t="s">
        <v>93</v>
      </c>
      <c r="AY257" s="21" t="s">
        <v>230</v>
      </c>
      <c r="BE257" s="152">
        <f>IF(U257="základní",N257,0)</f>
        <v>0</v>
      </c>
      <c r="BF257" s="152">
        <f>IF(U257="snížená",N257,0)</f>
        <v>0</v>
      </c>
      <c r="BG257" s="152">
        <f>IF(U257="zákl. přenesená",N257,0)</f>
        <v>0</v>
      </c>
      <c r="BH257" s="152">
        <f>IF(U257="sníž. přenesená",N257,0)</f>
        <v>0</v>
      </c>
      <c r="BI257" s="152">
        <f>IF(U257="nulová",N257,0)</f>
        <v>0</v>
      </c>
      <c r="BJ257" s="21" t="s">
        <v>102</v>
      </c>
      <c r="BK257" s="152">
        <f>ROUND(L257*K257,1)</f>
        <v>0</v>
      </c>
      <c r="BL257" s="21" t="s">
        <v>290</v>
      </c>
      <c r="BM257" s="21" t="s">
        <v>1521</v>
      </c>
    </row>
    <row r="258" s="10" customFormat="1" ht="29.88" customHeight="1">
      <c r="B258" s="213"/>
      <c r="C258" s="214"/>
      <c r="D258" s="224" t="s">
        <v>1320</v>
      </c>
      <c r="E258" s="224"/>
      <c r="F258" s="224"/>
      <c r="G258" s="224"/>
      <c r="H258" s="224"/>
      <c r="I258" s="224"/>
      <c r="J258" s="224"/>
      <c r="K258" s="224"/>
      <c r="L258" s="224"/>
      <c r="M258" s="224"/>
      <c r="N258" s="238">
        <f>BK258</f>
        <v>0</v>
      </c>
      <c r="O258" s="239"/>
      <c r="P258" s="239"/>
      <c r="Q258" s="239"/>
      <c r="R258" s="217"/>
      <c r="T258" s="218"/>
      <c r="U258" s="214"/>
      <c r="V258" s="214"/>
      <c r="W258" s="219">
        <f>SUM(W259:W261)</f>
        <v>0</v>
      </c>
      <c r="X258" s="214"/>
      <c r="Y258" s="219">
        <f>SUM(Y259:Y261)</f>
        <v>1.7948357999999998</v>
      </c>
      <c r="Z258" s="214"/>
      <c r="AA258" s="220">
        <f>SUM(AA259:AA261)</f>
        <v>0</v>
      </c>
      <c r="AR258" s="221" t="s">
        <v>93</v>
      </c>
      <c r="AT258" s="222" t="s">
        <v>81</v>
      </c>
      <c r="AU258" s="222" t="s">
        <v>89</v>
      </c>
      <c r="AY258" s="221" t="s">
        <v>230</v>
      </c>
      <c r="BK258" s="223">
        <f>SUM(BK259:BK261)</f>
        <v>0</v>
      </c>
    </row>
    <row r="259" s="1" customFormat="1" ht="38.25" customHeight="1">
      <c r="B259" s="45"/>
      <c r="C259" s="227" t="s">
        <v>619</v>
      </c>
      <c r="D259" s="227" t="s">
        <v>231</v>
      </c>
      <c r="E259" s="228" t="s">
        <v>1522</v>
      </c>
      <c r="F259" s="229" t="s">
        <v>1523</v>
      </c>
      <c r="G259" s="229"/>
      <c r="H259" s="229"/>
      <c r="I259" s="229"/>
      <c r="J259" s="230" t="s">
        <v>288</v>
      </c>
      <c r="K259" s="231">
        <v>74.412999999999997</v>
      </c>
      <c r="L259" s="232">
        <v>0</v>
      </c>
      <c r="M259" s="233"/>
      <c r="N259" s="234">
        <f>ROUND(L259*K259,1)</f>
        <v>0</v>
      </c>
      <c r="O259" s="234"/>
      <c r="P259" s="234"/>
      <c r="Q259" s="234"/>
      <c r="R259" s="47"/>
      <c r="T259" s="235" t="s">
        <v>22</v>
      </c>
      <c r="U259" s="55" t="s">
        <v>50</v>
      </c>
      <c r="V259" s="46"/>
      <c r="W259" s="236">
        <f>V259*K259</f>
        <v>0</v>
      </c>
      <c r="X259" s="236">
        <v>0.0030000000000000001</v>
      </c>
      <c r="Y259" s="236">
        <f>X259*K259</f>
        <v>0.22323899999999999</v>
      </c>
      <c r="Z259" s="236">
        <v>0</v>
      </c>
      <c r="AA259" s="237">
        <f>Z259*K259</f>
        <v>0</v>
      </c>
      <c r="AR259" s="21" t="s">
        <v>290</v>
      </c>
      <c r="AT259" s="21" t="s">
        <v>231</v>
      </c>
      <c r="AU259" s="21" t="s">
        <v>93</v>
      </c>
      <c r="AY259" s="21" t="s">
        <v>230</v>
      </c>
      <c r="BE259" s="152">
        <f>IF(U259="základní",N259,0)</f>
        <v>0</v>
      </c>
      <c r="BF259" s="152">
        <f>IF(U259="snížená",N259,0)</f>
        <v>0</v>
      </c>
      <c r="BG259" s="152">
        <f>IF(U259="zákl. přenesená",N259,0)</f>
        <v>0</v>
      </c>
      <c r="BH259" s="152">
        <f>IF(U259="sníž. přenesená",N259,0)</f>
        <v>0</v>
      </c>
      <c r="BI259" s="152">
        <f>IF(U259="nulová",N259,0)</f>
        <v>0</v>
      </c>
      <c r="BJ259" s="21" t="s">
        <v>102</v>
      </c>
      <c r="BK259" s="152">
        <f>ROUND(L259*K259,1)</f>
        <v>0</v>
      </c>
      <c r="BL259" s="21" t="s">
        <v>290</v>
      </c>
      <c r="BM259" s="21" t="s">
        <v>1524</v>
      </c>
    </row>
    <row r="260" s="1" customFormat="1" ht="16.5" customHeight="1">
      <c r="B260" s="45"/>
      <c r="C260" s="240" t="s">
        <v>623</v>
      </c>
      <c r="D260" s="240" t="s">
        <v>337</v>
      </c>
      <c r="E260" s="241" t="s">
        <v>1525</v>
      </c>
      <c r="F260" s="242" t="s">
        <v>1526</v>
      </c>
      <c r="G260" s="242"/>
      <c r="H260" s="242"/>
      <c r="I260" s="242"/>
      <c r="J260" s="243" t="s">
        <v>288</v>
      </c>
      <c r="K260" s="244">
        <v>81.853999999999999</v>
      </c>
      <c r="L260" s="245">
        <v>0</v>
      </c>
      <c r="M260" s="246"/>
      <c r="N260" s="247">
        <f>ROUND(L260*K260,1)</f>
        <v>0</v>
      </c>
      <c r="O260" s="234"/>
      <c r="P260" s="234"/>
      <c r="Q260" s="234"/>
      <c r="R260" s="47"/>
      <c r="T260" s="235" t="s">
        <v>22</v>
      </c>
      <c r="U260" s="55" t="s">
        <v>50</v>
      </c>
      <c r="V260" s="46"/>
      <c r="W260" s="236">
        <f>V260*K260</f>
        <v>0</v>
      </c>
      <c r="X260" s="236">
        <v>0.019199999999999998</v>
      </c>
      <c r="Y260" s="236">
        <f>X260*K260</f>
        <v>1.5715967999999998</v>
      </c>
      <c r="Z260" s="236">
        <v>0</v>
      </c>
      <c r="AA260" s="237">
        <f>Z260*K260</f>
        <v>0</v>
      </c>
      <c r="AR260" s="21" t="s">
        <v>357</v>
      </c>
      <c r="AT260" s="21" t="s">
        <v>337</v>
      </c>
      <c r="AU260" s="21" t="s">
        <v>93</v>
      </c>
      <c r="AY260" s="21" t="s">
        <v>230</v>
      </c>
      <c r="BE260" s="152">
        <f>IF(U260="základní",N260,0)</f>
        <v>0</v>
      </c>
      <c r="BF260" s="152">
        <f>IF(U260="snížená",N260,0)</f>
        <v>0</v>
      </c>
      <c r="BG260" s="152">
        <f>IF(U260="zákl. přenesená",N260,0)</f>
        <v>0</v>
      </c>
      <c r="BH260" s="152">
        <f>IF(U260="sníž. přenesená",N260,0)</f>
        <v>0</v>
      </c>
      <c r="BI260" s="152">
        <f>IF(U260="nulová",N260,0)</f>
        <v>0</v>
      </c>
      <c r="BJ260" s="21" t="s">
        <v>102</v>
      </c>
      <c r="BK260" s="152">
        <f>ROUND(L260*K260,1)</f>
        <v>0</v>
      </c>
      <c r="BL260" s="21" t="s">
        <v>290</v>
      </c>
      <c r="BM260" s="21" t="s">
        <v>1527</v>
      </c>
    </row>
    <row r="261" s="1" customFormat="1" ht="25.5" customHeight="1">
      <c r="B261" s="45"/>
      <c r="C261" s="227" t="s">
        <v>504</v>
      </c>
      <c r="D261" s="227" t="s">
        <v>231</v>
      </c>
      <c r="E261" s="228" t="s">
        <v>1528</v>
      </c>
      <c r="F261" s="229" t="s">
        <v>1529</v>
      </c>
      <c r="G261" s="229"/>
      <c r="H261" s="229"/>
      <c r="I261" s="229"/>
      <c r="J261" s="230" t="s">
        <v>305</v>
      </c>
      <c r="K261" s="231">
        <v>1.7949999999999999</v>
      </c>
      <c r="L261" s="232">
        <v>0</v>
      </c>
      <c r="M261" s="233"/>
      <c r="N261" s="234">
        <f>ROUND(L261*K261,1)</f>
        <v>0</v>
      </c>
      <c r="O261" s="234"/>
      <c r="P261" s="234"/>
      <c r="Q261" s="234"/>
      <c r="R261" s="47"/>
      <c r="T261" s="235" t="s">
        <v>22</v>
      </c>
      <c r="U261" s="55" t="s">
        <v>50</v>
      </c>
      <c r="V261" s="46"/>
      <c r="W261" s="236">
        <f>V261*K261</f>
        <v>0</v>
      </c>
      <c r="X261" s="236">
        <v>0</v>
      </c>
      <c r="Y261" s="236">
        <f>X261*K261</f>
        <v>0</v>
      </c>
      <c r="Z261" s="236">
        <v>0</v>
      </c>
      <c r="AA261" s="237">
        <f>Z261*K261</f>
        <v>0</v>
      </c>
      <c r="AR261" s="21" t="s">
        <v>290</v>
      </c>
      <c r="AT261" s="21" t="s">
        <v>231</v>
      </c>
      <c r="AU261" s="21" t="s">
        <v>93</v>
      </c>
      <c r="AY261" s="21" t="s">
        <v>230</v>
      </c>
      <c r="BE261" s="152">
        <f>IF(U261="základní",N261,0)</f>
        <v>0</v>
      </c>
      <c r="BF261" s="152">
        <f>IF(U261="snížená",N261,0)</f>
        <v>0</v>
      </c>
      <c r="BG261" s="152">
        <f>IF(U261="zákl. přenesená",N261,0)</f>
        <v>0</v>
      </c>
      <c r="BH261" s="152">
        <f>IF(U261="sníž. přenesená",N261,0)</f>
        <v>0</v>
      </c>
      <c r="BI261" s="152">
        <f>IF(U261="nulová",N261,0)</f>
        <v>0</v>
      </c>
      <c r="BJ261" s="21" t="s">
        <v>102</v>
      </c>
      <c r="BK261" s="152">
        <f>ROUND(L261*K261,1)</f>
        <v>0</v>
      </c>
      <c r="BL261" s="21" t="s">
        <v>290</v>
      </c>
      <c r="BM261" s="21" t="s">
        <v>1530</v>
      </c>
    </row>
    <row r="262" s="10" customFormat="1" ht="29.88" customHeight="1">
      <c r="B262" s="213"/>
      <c r="C262" s="214"/>
      <c r="D262" s="224" t="s">
        <v>1321</v>
      </c>
      <c r="E262" s="224"/>
      <c r="F262" s="224"/>
      <c r="G262" s="224"/>
      <c r="H262" s="224"/>
      <c r="I262" s="224"/>
      <c r="J262" s="224"/>
      <c r="K262" s="224"/>
      <c r="L262" s="224"/>
      <c r="M262" s="224"/>
      <c r="N262" s="238">
        <f>BK262</f>
        <v>0</v>
      </c>
      <c r="O262" s="239"/>
      <c r="P262" s="239"/>
      <c r="Q262" s="239"/>
      <c r="R262" s="217"/>
      <c r="T262" s="218"/>
      <c r="U262" s="214"/>
      <c r="V262" s="214"/>
      <c r="W262" s="219">
        <f>W263</f>
        <v>0</v>
      </c>
      <c r="X262" s="214"/>
      <c r="Y262" s="219">
        <f>Y263</f>
        <v>0.072164800000000001</v>
      </c>
      <c r="Z262" s="214"/>
      <c r="AA262" s="220">
        <f>AA263</f>
        <v>0</v>
      </c>
      <c r="AR262" s="221" t="s">
        <v>93</v>
      </c>
      <c r="AT262" s="222" t="s">
        <v>81</v>
      </c>
      <c r="AU262" s="222" t="s">
        <v>89</v>
      </c>
      <c r="AY262" s="221" t="s">
        <v>230</v>
      </c>
      <c r="BK262" s="223">
        <f>BK263</f>
        <v>0</v>
      </c>
    </row>
    <row r="263" s="1" customFormat="1" ht="25.5" customHeight="1">
      <c r="B263" s="45"/>
      <c r="C263" s="227" t="s">
        <v>630</v>
      </c>
      <c r="D263" s="227" t="s">
        <v>231</v>
      </c>
      <c r="E263" s="228" t="s">
        <v>1531</v>
      </c>
      <c r="F263" s="229" t="s">
        <v>1532</v>
      </c>
      <c r="G263" s="229"/>
      <c r="H263" s="229"/>
      <c r="I263" s="229"/>
      <c r="J263" s="230" t="s">
        <v>288</v>
      </c>
      <c r="K263" s="231">
        <v>180.41200000000001</v>
      </c>
      <c r="L263" s="232">
        <v>0</v>
      </c>
      <c r="M263" s="233"/>
      <c r="N263" s="234">
        <f>ROUND(L263*K263,1)</f>
        <v>0</v>
      </c>
      <c r="O263" s="234"/>
      <c r="P263" s="234"/>
      <c r="Q263" s="234"/>
      <c r="R263" s="47"/>
      <c r="T263" s="235" t="s">
        <v>22</v>
      </c>
      <c r="U263" s="55" t="s">
        <v>50</v>
      </c>
      <c r="V263" s="46"/>
      <c r="W263" s="236">
        <f>V263*K263</f>
        <v>0</v>
      </c>
      <c r="X263" s="236">
        <v>0.00040000000000000002</v>
      </c>
      <c r="Y263" s="236">
        <f>X263*K263</f>
        <v>0.072164800000000001</v>
      </c>
      <c r="Z263" s="236">
        <v>0</v>
      </c>
      <c r="AA263" s="237">
        <f>Z263*K263</f>
        <v>0</v>
      </c>
      <c r="AR263" s="21" t="s">
        <v>290</v>
      </c>
      <c r="AT263" s="21" t="s">
        <v>231</v>
      </c>
      <c r="AU263" s="21" t="s">
        <v>93</v>
      </c>
      <c r="AY263" s="21" t="s">
        <v>230</v>
      </c>
      <c r="BE263" s="152">
        <f>IF(U263="základní",N263,0)</f>
        <v>0</v>
      </c>
      <c r="BF263" s="152">
        <f>IF(U263="snížená",N263,0)</f>
        <v>0</v>
      </c>
      <c r="BG263" s="152">
        <f>IF(U263="zákl. přenesená",N263,0)</f>
        <v>0</v>
      </c>
      <c r="BH263" s="152">
        <f>IF(U263="sníž. přenesená",N263,0)</f>
        <v>0</v>
      </c>
      <c r="BI263" s="152">
        <f>IF(U263="nulová",N263,0)</f>
        <v>0</v>
      </c>
      <c r="BJ263" s="21" t="s">
        <v>102</v>
      </c>
      <c r="BK263" s="152">
        <f>ROUND(L263*K263,1)</f>
        <v>0</v>
      </c>
      <c r="BL263" s="21" t="s">
        <v>290</v>
      </c>
      <c r="BM263" s="21" t="s">
        <v>1533</v>
      </c>
    </row>
    <row r="264" s="10" customFormat="1" ht="37.44001" customHeight="1">
      <c r="B264" s="213"/>
      <c r="C264" s="214"/>
      <c r="D264" s="215" t="s">
        <v>203</v>
      </c>
      <c r="E264" s="215"/>
      <c r="F264" s="215"/>
      <c r="G264" s="215"/>
      <c r="H264" s="215"/>
      <c r="I264" s="215"/>
      <c r="J264" s="215"/>
      <c r="K264" s="215"/>
      <c r="L264" s="215"/>
      <c r="M264" s="215"/>
      <c r="N264" s="248">
        <f>BK264</f>
        <v>0</v>
      </c>
      <c r="O264" s="249"/>
      <c r="P264" s="249"/>
      <c r="Q264" s="249"/>
      <c r="R264" s="217"/>
      <c r="T264" s="218"/>
      <c r="U264" s="214"/>
      <c r="V264" s="214"/>
      <c r="W264" s="219">
        <f>W265</f>
        <v>0</v>
      </c>
      <c r="X264" s="214"/>
      <c r="Y264" s="219">
        <f>Y265</f>
        <v>0</v>
      </c>
      <c r="Z264" s="214"/>
      <c r="AA264" s="220">
        <f>AA265</f>
        <v>0</v>
      </c>
      <c r="AR264" s="221" t="s">
        <v>109</v>
      </c>
      <c r="AT264" s="222" t="s">
        <v>81</v>
      </c>
      <c r="AU264" s="222" t="s">
        <v>82</v>
      </c>
      <c r="AY264" s="221" t="s">
        <v>230</v>
      </c>
      <c r="BK264" s="223">
        <f>BK265</f>
        <v>0</v>
      </c>
    </row>
    <row r="265" s="10" customFormat="1" ht="19.92" customHeight="1">
      <c r="B265" s="213"/>
      <c r="C265" s="214"/>
      <c r="D265" s="224" t="s">
        <v>205</v>
      </c>
      <c r="E265" s="224"/>
      <c r="F265" s="224"/>
      <c r="G265" s="224"/>
      <c r="H265" s="224"/>
      <c r="I265" s="224"/>
      <c r="J265" s="224"/>
      <c r="K265" s="224"/>
      <c r="L265" s="224"/>
      <c r="M265" s="224"/>
      <c r="N265" s="225">
        <f>BK265</f>
        <v>0</v>
      </c>
      <c r="O265" s="226"/>
      <c r="P265" s="226"/>
      <c r="Q265" s="226"/>
      <c r="R265" s="217"/>
      <c r="T265" s="218"/>
      <c r="U265" s="214"/>
      <c r="V265" s="214"/>
      <c r="W265" s="219">
        <f>SUM(W266:W267)</f>
        <v>0</v>
      </c>
      <c r="X265" s="214"/>
      <c r="Y265" s="219">
        <f>SUM(Y266:Y267)</f>
        <v>0</v>
      </c>
      <c r="Z265" s="214"/>
      <c r="AA265" s="220">
        <f>SUM(AA266:AA267)</f>
        <v>0</v>
      </c>
      <c r="AR265" s="221" t="s">
        <v>109</v>
      </c>
      <c r="AT265" s="222" t="s">
        <v>81</v>
      </c>
      <c r="AU265" s="222" t="s">
        <v>89</v>
      </c>
      <c r="AY265" s="221" t="s">
        <v>230</v>
      </c>
      <c r="BK265" s="223">
        <f>SUM(BK266:BK267)</f>
        <v>0</v>
      </c>
    </row>
    <row r="266" s="1" customFormat="1" ht="16.5" customHeight="1">
      <c r="B266" s="45"/>
      <c r="C266" s="227" t="s">
        <v>634</v>
      </c>
      <c r="D266" s="227" t="s">
        <v>231</v>
      </c>
      <c r="E266" s="228" t="s">
        <v>814</v>
      </c>
      <c r="F266" s="229" t="s">
        <v>815</v>
      </c>
      <c r="G266" s="229"/>
      <c r="H266" s="229"/>
      <c r="I266" s="229"/>
      <c r="J266" s="230" t="s">
        <v>325</v>
      </c>
      <c r="K266" s="231">
        <v>1</v>
      </c>
      <c r="L266" s="232">
        <v>0</v>
      </c>
      <c r="M266" s="233"/>
      <c r="N266" s="234">
        <f>ROUND(L266*K266,1)</f>
        <v>0</v>
      </c>
      <c r="O266" s="234"/>
      <c r="P266" s="234"/>
      <c r="Q266" s="234"/>
      <c r="R266" s="47"/>
      <c r="T266" s="235" t="s">
        <v>22</v>
      </c>
      <c r="U266" s="55" t="s">
        <v>50</v>
      </c>
      <c r="V266" s="46"/>
      <c r="W266" s="236">
        <f>V266*K266</f>
        <v>0</v>
      </c>
      <c r="X266" s="236">
        <v>0</v>
      </c>
      <c r="Y266" s="236">
        <f>X266*K266</f>
        <v>0</v>
      </c>
      <c r="Z266" s="236">
        <v>0</v>
      </c>
      <c r="AA266" s="237">
        <f>Z266*K266</f>
        <v>0</v>
      </c>
      <c r="AR266" s="21" t="s">
        <v>102</v>
      </c>
      <c r="AT266" s="21" t="s">
        <v>231</v>
      </c>
      <c r="AU266" s="21" t="s">
        <v>93</v>
      </c>
      <c r="AY266" s="21" t="s">
        <v>230</v>
      </c>
      <c r="BE266" s="152">
        <f>IF(U266="základní",N266,0)</f>
        <v>0</v>
      </c>
      <c r="BF266" s="152">
        <f>IF(U266="snížená",N266,0)</f>
        <v>0</v>
      </c>
      <c r="BG266" s="152">
        <f>IF(U266="zákl. přenesená",N266,0)</f>
        <v>0</v>
      </c>
      <c r="BH266" s="152">
        <f>IF(U266="sníž. přenesená",N266,0)</f>
        <v>0</v>
      </c>
      <c r="BI266" s="152">
        <f>IF(U266="nulová",N266,0)</f>
        <v>0</v>
      </c>
      <c r="BJ266" s="21" t="s">
        <v>102</v>
      </c>
      <c r="BK266" s="152">
        <f>ROUND(L266*K266,1)</f>
        <v>0</v>
      </c>
      <c r="BL266" s="21" t="s">
        <v>102</v>
      </c>
      <c r="BM266" s="21" t="s">
        <v>1534</v>
      </c>
    </row>
    <row r="267" s="1" customFormat="1" ht="16.5" customHeight="1">
      <c r="B267" s="45"/>
      <c r="C267" s="227" t="s">
        <v>638</v>
      </c>
      <c r="D267" s="227" t="s">
        <v>231</v>
      </c>
      <c r="E267" s="228" t="s">
        <v>818</v>
      </c>
      <c r="F267" s="229" t="s">
        <v>819</v>
      </c>
      <c r="G267" s="229"/>
      <c r="H267" s="229"/>
      <c r="I267" s="229"/>
      <c r="J267" s="230" t="s">
        <v>325</v>
      </c>
      <c r="K267" s="231">
        <v>1</v>
      </c>
      <c r="L267" s="232">
        <v>0</v>
      </c>
      <c r="M267" s="233"/>
      <c r="N267" s="234">
        <f>ROUND(L267*K267,1)</f>
        <v>0</v>
      </c>
      <c r="O267" s="234"/>
      <c r="P267" s="234"/>
      <c r="Q267" s="234"/>
      <c r="R267" s="47"/>
      <c r="T267" s="235" t="s">
        <v>22</v>
      </c>
      <c r="U267" s="55" t="s">
        <v>50</v>
      </c>
      <c r="V267" s="46"/>
      <c r="W267" s="236">
        <f>V267*K267</f>
        <v>0</v>
      </c>
      <c r="X267" s="236">
        <v>0</v>
      </c>
      <c r="Y267" s="236">
        <f>X267*K267</f>
        <v>0</v>
      </c>
      <c r="Z267" s="236">
        <v>0</v>
      </c>
      <c r="AA267" s="237">
        <f>Z267*K267</f>
        <v>0</v>
      </c>
      <c r="AR267" s="21" t="s">
        <v>102</v>
      </c>
      <c r="AT267" s="21" t="s">
        <v>231</v>
      </c>
      <c r="AU267" s="21" t="s">
        <v>93</v>
      </c>
      <c r="AY267" s="21" t="s">
        <v>230</v>
      </c>
      <c r="BE267" s="152">
        <f>IF(U267="základní",N267,0)</f>
        <v>0</v>
      </c>
      <c r="BF267" s="152">
        <f>IF(U267="snížená",N267,0)</f>
        <v>0</v>
      </c>
      <c r="BG267" s="152">
        <f>IF(U267="zákl. přenesená",N267,0)</f>
        <v>0</v>
      </c>
      <c r="BH267" s="152">
        <f>IF(U267="sníž. přenesená",N267,0)</f>
        <v>0</v>
      </c>
      <c r="BI267" s="152">
        <f>IF(U267="nulová",N267,0)</f>
        <v>0</v>
      </c>
      <c r="BJ267" s="21" t="s">
        <v>102</v>
      </c>
      <c r="BK267" s="152">
        <f>ROUND(L267*K267,1)</f>
        <v>0</v>
      </c>
      <c r="BL267" s="21" t="s">
        <v>102</v>
      </c>
      <c r="BM267" s="21" t="s">
        <v>1535</v>
      </c>
    </row>
    <row r="268" s="1" customFormat="1" ht="49.92" customHeight="1">
      <c r="B268" s="45"/>
      <c r="C268" s="46"/>
      <c r="D268" s="215" t="s">
        <v>825</v>
      </c>
      <c r="E268" s="46"/>
      <c r="F268" s="46"/>
      <c r="G268" s="46"/>
      <c r="H268" s="46"/>
      <c r="I268" s="46"/>
      <c r="J268" s="46"/>
      <c r="K268" s="46"/>
      <c r="L268" s="46"/>
      <c r="M268" s="46"/>
      <c r="N268" s="248">
        <f>BK268</f>
        <v>0</v>
      </c>
      <c r="O268" s="249"/>
      <c r="P268" s="249"/>
      <c r="Q268" s="249"/>
      <c r="R268" s="47"/>
      <c r="T268" s="201"/>
      <c r="U268" s="71"/>
      <c r="V268" s="71"/>
      <c r="W268" s="71"/>
      <c r="X268" s="71"/>
      <c r="Y268" s="71"/>
      <c r="Z268" s="71"/>
      <c r="AA268" s="73"/>
      <c r="AT268" s="21" t="s">
        <v>81</v>
      </c>
      <c r="AU268" s="21" t="s">
        <v>82</v>
      </c>
      <c r="AY268" s="21" t="s">
        <v>826</v>
      </c>
      <c r="BK268" s="152">
        <v>0</v>
      </c>
    </row>
    <row r="269" s="1" customFormat="1" ht="6.96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6"/>
    </row>
  </sheetData>
  <sheetProtection sheet="1" formatColumns="0" formatRows="0" objects="1" scenarios="1" spinCount="10" saltValue="x4jc+BTnmaGTO9fkVydxwbcMETlDLqqNdOMDWHR51C2X5NL7GhD5iZHEnTAZEeDwSkId+LNDSsUI4oiuNWRKMw==" hashValue="tZFRn9dFxiHH80miPx22cdkE8x1r3UcEce2j+q06cV8XNw+k/9bv/PGMqxHA2aLwaIdKUxW+T7tsKjglH6ugxQ==" algorithmName="SHA-512" password="CC35"/>
  <mergeCells count="422">
    <mergeCell ref="F252:I252"/>
    <mergeCell ref="F250:I250"/>
    <mergeCell ref="F253:I253"/>
    <mergeCell ref="F254:I254"/>
    <mergeCell ref="F255:I255"/>
    <mergeCell ref="F256:I256"/>
    <mergeCell ref="F257:I257"/>
    <mergeCell ref="F259:I259"/>
    <mergeCell ref="F260:I260"/>
    <mergeCell ref="F261:I261"/>
    <mergeCell ref="F263:I263"/>
    <mergeCell ref="F266:I266"/>
    <mergeCell ref="F267:I267"/>
    <mergeCell ref="L252:M252"/>
    <mergeCell ref="L250:M250"/>
    <mergeCell ref="L253:M253"/>
    <mergeCell ref="L254:M254"/>
    <mergeCell ref="L255:M255"/>
    <mergeCell ref="L256:M256"/>
    <mergeCell ref="L257:M257"/>
    <mergeCell ref="L259:M259"/>
    <mergeCell ref="L260:M260"/>
    <mergeCell ref="L261:M261"/>
    <mergeCell ref="L263:M263"/>
    <mergeCell ref="L266:M266"/>
    <mergeCell ref="L267:M267"/>
    <mergeCell ref="N267:Q267"/>
    <mergeCell ref="N266:Q266"/>
    <mergeCell ref="N265:Q265"/>
    <mergeCell ref="N268:Q268"/>
    <mergeCell ref="N263:Q263"/>
    <mergeCell ref="N258:Q258"/>
    <mergeCell ref="N262:Q262"/>
    <mergeCell ref="N264:Q264"/>
    <mergeCell ref="N246:Q246"/>
    <mergeCell ref="N247:Q247"/>
    <mergeCell ref="N248:Q248"/>
    <mergeCell ref="N249:Q249"/>
    <mergeCell ref="N250:Q250"/>
    <mergeCell ref="N252:Q252"/>
    <mergeCell ref="N253:Q253"/>
    <mergeCell ref="N254:Q254"/>
    <mergeCell ref="N255:Q255"/>
    <mergeCell ref="N256:Q256"/>
    <mergeCell ref="N257:Q257"/>
    <mergeCell ref="N259:Q259"/>
    <mergeCell ref="N260:Q260"/>
    <mergeCell ref="N261:Q261"/>
    <mergeCell ref="N251:Q251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109:Q109"/>
    <mergeCell ref="N94:Q94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10:Q110"/>
    <mergeCell ref="N112:Q112"/>
    <mergeCell ref="N111:Q111"/>
    <mergeCell ref="N113:Q113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N121:Q121"/>
    <mergeCell ref="L123:Q123"/>
    <mergeCell ref="C129:Q129"/>
    <mergeCell ref="F131:P131"/>
    <mergeCell ref="F133:P133"/>
    <mergeCell ref="F132:P132"/>
    <mergeCell ref="F134:P134"/>
    <mergeCell ref="M136:P136"/>
    <mergeCell ref="M138:Q138"/>
    <mergeCell ref="M139:Q139"/>
    <mergeCell ref="F141:I141"/>
    <mergeCell ref="L141:M141"/>
    <mergeCell ref="N141:Q141"/>
    <mergeCell ref="N142:Q142"/>
    <mergeCell ref="N143:Q143"/>
    <mergeCell ref="N144:Q144"/>
    <mergeCell ref="F145:I145"/>
    <mergeCell ref="F146:I146"/>
    <mergeCell ref="L145:M145"/>
    <mergeCell ref="N145:Q145"/>
    <mergeCell ref="L146:M146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F147:I147"/>
    <mergeCell ref="F150:I150"/>
    <mergeCell ref="F149:I149"/>
    <mergeCell ref="F148:I148"/>
    <mergeCell ref="F151:I151"/>
    <mergeCell ref="F152:I152"/>
    <mergeCell ref="F153:I153"/>
    <mergeCell ref="F154:I154"/>
    <mergeCell ref="F156:I156"/>
    <mergeCell ref="F157:I157"/>
    <mergeCell ref="F158:I158"/>
    <mergeCell ref="F159:I159"/>
    <mergeCell ref="F161:I161"/>
    <mergeCell ref="F162:I162"/>
    <mergeCell ref="F163:I163"/>
    <mergeCell ref="L147:M147"/>
    <mergeCell ref="L152:M152"/>
    <mergeCell ref="L148:M148"/>
    <mergeCell ref="L149:M149"/>
    <mergeCell ref="L150:M150"/>
    <mergeCell ref="L151:M151"/>
    <mergeCell ref="L153:M153"/>
    <mergeCell ref="L154:M154"/>
    <mergeCell ref="L156:M156"/>
    <mergeCell ref="L157:M157"/>
    <mergeCell ref="L158:M158"/>
    <mergeCell ref="L159:M159"/>
    <mergeCell ref="L161:M161"/>
    <mergeCell ref="L162:M162"/>
    <mergeCell ref="L163:M163"/>
    <mergeCell ref="N171:Q171"/>
    <mergeCell ref="N170:Q170"/>
    <mergeCell ref="N155:Q155"/>
    <mergeCell ref="N156:Q156"/>
    <mergeCell ref="N158:Q158"/>
    <mergeCell ref="N157:Q157"/>
    <mergeCell ref="N159:Q159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60:Q160"/>
    <mergeCell ref="H1:K1"/>
    <mergeCell ref="C2:Q2"/>
    <mergeCell ref="C4:Q4"/>
    <mergeCell ref="F6:P6"/>
    <mergeCell ref="F8:P8"/>
    <mergeCell ref="F7:P7"/>
    <mergeCell ref="F9:P9"/>
    <mergeCell ref="S2:AC2"/>
    <mergeCell ref="F233:I233"/>
    <mergeCell ref="F235:I235"/>
    <mergeCell ref="F234:I234"/>
    <mergeCell ref="F236:I236"/>
    <mergeCell ref="F237:I237"/>
    <mergeCell ref="F238:I238"/>
    <mergeCell ref="F240:I240"/>
    <mergeCell ref="F241:I241"/>
    <mergeCell ref="F242:I242"/>
    <mergeCell ref="F243:I243"/>
    <mergeCell ref="F244:I244"/>
    <mergeCell ref="F246:I246"/>
    <mergeCell ref="F247:I247"/>
    <mergeCell ref="F248:I248"/>
    <mergeCell ref="F249:I249"/>
    <mergeCell ref="N224:Q224"/>
    <mergeCell ref="N223:Q223"/>
    <mergeCell ref="N227:Q227"/>
    <mergeCell ref="N232:Q232"/>
    <mergeCell ref="N239:Q239"/>
    <mergeCell ref="N245:Q245"/>
    <mergeCell ref="N208:Q208"/>
    <mergeCell ref="N210:Q210"/>
    <mergeCell ref="N211:Q211"/>
    <mergeCell ref="N212:Q212"/>
    <mergeCell ref="N214:Q214"/>
    <mergeCell ref="N217:Q217"/>
    <mergeCell ref="N218:Q218"/>
    <mergeCell ref="N219:Q219"/>
    <mergeCell ref="N220:Q220"/>
    <mergeCell ref="N221:Q221"/>
    <mergeCell ref="N222:Q222"/>
    <mergeCell ref="N209:Q209"/>
    <mergeCell ref="N213:Q213"/>
    <mergeCell ref="N215:Q215"/>
    <mergeCell ref="N216:Q216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F173:I173"/>
    <mergeCell ref="F175:I175"/>
    <mergeCell ref="F176:I176"/>
    <mergeCell ref="F177:I177"/>
    <mergeCell ref="F178:I178"/>
    <mergeCell ref="F179:I179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L172:M172"/>
    <mergeCell ref="L173:M173"/>
    <mergeCell ref="L175:M175"/>
    <mergeCell ref="L176:M176"/>
    <mergeCell ref="L177:M177"/>
    <mergeCell ref="L178:M178"/>
    <mergeCell ref="L179:M179"/>
    <mergeCell ref="N189:Q189"/>
    <mergeCell ref="N188:Q188"/>
    <mergeCell ref="N190:Q190"/>
    <mergeCell ref="F180:I180"/>
    <mergeCell ref="F182:I182"/>
    <mergeCell ref="F183:I183"/>
    <mergeCell ref="F184:I184"/>
    <mergeCell ref="F186:I186"/>
    <mergeCell ref="F187:I187"/>
    <mergeCell ref="F188:I188"/>
    <mergeCell ref="F189:I189"/>
    <mergeCell ref="F191:I191"/>
    <mergeCell ref="F192:I192"/>
    <mergeCell ref="F193:I193"/>
    <mergeCell ref="F194:I194"/>
    <mergeCell ref="F195:I195"/>
    <mergeCell ref="F196:I196"/>
    <mergeCell ref="F197:I197"/>
    <mergeCell ref="L180:M180"/>
    <mergeCell ref="L182:M182"/>
    <mergeCell ref="L183:M183"/>
    <mergeCell ref="L184:M184"/>
    <mergeCell ref="L186:M186"/>
    <mergeCell ref="L187:M187"/>
    <mergeCell ref="L188:M188"/>
    <mergeCell ref="L189:M189"/>
    <mergeCell ref="L191:M191"/>
    <mergeCell ref="L192:M192"/>
    <mergeCell ref="L193:M193"/>
    <mergeCell ref="L194:M194"/>
    <mergeCell ref="L195:M195"/>
    <mergeCell ref="L196:M196"/>
    <mergeCell ref="L197:M197"/>
    <mergeCell ref="N207:Q207"/>
    <mergeCell ref="N205:Q205"/>
    <mergeCell ref="N206:Q206"/>
    <mergeCell ref="N204:Q204"/>
    <mergeCell ref="F198:I198"/>
    <mergeCell ref="F199:I199"/>
    <mergeCell ref="F201:I201"/>
    <mergeCell ref="F202:I202"/>
    <mergeCell ref="F203:I203"/>
    <mergeCell ref="F205:I205"/>
    <mergeCell ref="F206:I206"/>
    <mergeCell ref="F207:I207"/>
    <mergeCell ref="F208:I208"/>
    <mergeCell ref="F210:I210"/>
    <mergeCell ref="F211:I211"/>
    <mergeCell ref="F212:I212"/>
    <mergeCell ref="F214:I214"/>
    <mergeCell ref="L198:M198"/>
    <mergeCell ref="L199:M199"/>
    <mergeCell ref="L201:M201"/>
    <mergeCell ref="L202:M202"/>
    <mergeCell ref="L203:M203"/>
    <mergeCell ref="L205:M205"/>
    <mergeCell ref="L206:M206"/>
    <mergeCell ref="L207:M207"/>
    <mergeCell ref="L208:M208"/>
    <mergeCell ref="L210:M210"/>
    <mergeCell ref="L211:M211"/>
    <mergeCell ref="L212:M212"/>
    <mergeCell ref="L214:M214"/>
    <mergeCell ref="N226:Q226"/>
    <mergeCell ref="N225:Q225"/>
    <mergeCell ref="F217:I217"/>
    <mergeCell ref="F220:I220"/>
    <mergeCell ref="F218:I218"/>
    <mergeCell ref="F219:I219"/>
    <mergeCell ref="F221:I221"/>
    <mergeCell ref="F222:I222"/>
    <mergeCell ref="F223:I223"/>
    <mergeCell ref="F224:I224"/>
    <mergeCell ref="F225:I225"/>
    <mergeCell ref="F226:I226"/>
    <mergeCell ref="F228:I228"/>
    <mergeCell ref="F229:I229"/>
    <mergeCell ref="F230:I230"/>
    <mergeCell ref="F231:I231"/>
    <mergeCell ref="L217:M217"/>
    <mergeCell ref="L220:M220"/>
    <mergeCell ref="L218:M218"/>
    <mergeCell ref="L219:M219"/>
    <mergeCell ref="L221:M221"/>
    <mergeCell ref="L222:M222"/>
    <mergeCell ref="L223:M223"/>
    <mergeCell ref="L224:M224"/>
    <mergeCell ref="L225:M225"/>
    <mergeCell ref="L226:M226"/>
    <mergeCell ref="L228:M228"/>
    <mergeCell ref="L229:M229"/>
    <mergeCell ref="L230:M230"/>
    <mergeCell ref="L231:M231"/>
    <mergeCell ref="N228:Q228"/>
    <mergeCell ref="N229:Q229"/>
    <mergeCell ref="N230:Q230"/>
    <mergeCell ref="N231:Q231"/>
    <mergeCell ref="N233:Q233"/>
    <mergeCell ref="N234:Q234"/>
    <mergeCell ref="N235:Q235"/>
    <mergeCell ref="N236:Q236"/>
    <mergeCell ref="N237:Q237"/>
    <mergeCell ref="N238:Q238"/>
    <mergeCell ref="N240:Q240"/>
    <mergeCell ref="N241:Q241"/>
    <mergeCell ref="N242:Q242"/>
    <mergeCell ref="N243:Q243"/>
    <mergeCell ref="N244:Q244"/>
    <mergeCell ref="L233:M233"/>
    <mergeCell ref="L235:M235"/>
    <mergeCell ref="L234:M234"/>
    <mergeCell ref="L236:M236"/>
    <mergeCell ref="L237:M237"/>
    <mergeCell ref="L238:M238"/>
    <mergeCell ref="L240:M240"/>
    <mergeCell ref="L241:M241"/>
    <mergeCell ref="L242:M242"/>
    <mergeCell ref="L243:M243"/>
    <mergeCell ref="L244:M244"/>
    <mergeCell ref="L246:M246"/>
    <mergeCell ref="L247:M247"/>
    <mergeCell ref="L248:M248"/>
    <mergeCell ref="L249:M249"/>
    <mergeCell ref="N172:Q172"/>
    <mergeCell ref="N173:Q173"/>
    <mergeCell ref="N175:Q175"/>
    <mergeCell ref="N176:Q176"/>
    <mergeCell ref="N177:Q177"/>
    <mergeCell ref="N178:Q178"/>
    <mergeCell ref="N179:Q179"/>
    <mergeCell ref="N180:Q180"/>
    <mergeCell ref="N182:Q182"/>
    <mergeCell ref="N183:Q183"/>
    <mergeCell ref="N184:Q184"/>
    <mergeCell ref="N186:Q186"/>
    <mergeCell ref="N187:Q187"/>
    <mergeCell ref="N174:Q174"/>
    <mergeCell ref="N181:Q181"/>
    <mergeCell ref="N185:Q185"/>
    <mergeCell ref="N191:Q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1:Q201"/>
    <mergeCell ref="N202:Q202"/>
    <mergeCell ref="N203:Q203"/>
    <mergeCell ref="N200:Q200"/>
  </mergeCells>
  <hyperlinks>
    <hyperlink ref="F1:G1" location="C2" display="1) Krycí list rozpočtu"/>
    <hyperlink ref="H1:K1" location="C88" display="2) Rekapitulace rozpočtu"/>
    <hyperlink ref="L1" location="C14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129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1315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1536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N95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(SUM(BE95:BE102)+SUM(BE122:BE165))</f>
        <v>0</v>
      </c>
      <c r="I34" s="46"/>
      <c r="J34" s="46"/>
      <c r="K34" s="46"/>
      <c r="L34" s="46"/>
      <c r="M34" s="170">
        <f>ROUND((SUM(BE95:BE102)+SUM(BE122:BE165)),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(SUM(BF95:BF102)+SUM(BF122:BF165))</f>
        <v>0</v>
      </c>
      <c r="I35" s="46"/>
      <c r="J35" s="46"/>
      <c r="K35" s="46"/>
      <c r="L35" s="46"/>
      <c r="M35" s="170">
        <f>ROUND((SUM(BF95:BF102)+SUM(BF122:BF165)),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(SUM(BG95:BG102)+SUM(BG122:BG165))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(SUM(BH95:BH102)+SUM(BH122:BH165))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(SUM(BI95:BI102)+SUM(BI122:BI165))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1315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02b - Elektroinstalace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N122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191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N123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829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N124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830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N161</f>
        <v>0</v>
      </c>
      <c r="O93" s="132"/>
      <c r="P93" s="132"/>
      <c r="Q93" s="132"/>
      <c r="R93" s="191"/>
      <c r="T93" s="192"/>
      <c r="U93" s="192"/>
    </row>
    <row r="94" s="1" customFormat="1" ht="21.84" customHeight="1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7"/>
      <c r="T94" s="179"/>
      <c r="U94" s="179"/>
    </row>
    <row r="95" s="1" customFormat="1" ht="29.28" customHeight="1">
      <c r="B95" s="45"/>
      <c r="C95" s="182" t="s">
        <v>207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183">
        <f>ROUND(N96+N97+N98+N99+N100+N101,1)</f>
        <v>0</v>
      </c>
      <c r="O95" s="193"/>
      <c r="P95" s="193"/>
      <c r="Q95" s="193"/>
      <c r="R95" s="47"/>
      <c r="T95" s="194"/>
      <c r="U95" s="195" t="s">
        <v>46</v>
      </c>
    </row>
    <row r="96" s="1" customFormat="1" ht="18" customHeight="1">
      <c r="B96" s="45"/>
      <c r="C96" s="46"/>
      <c r="D96" s="153" t="s">
        <v>208</v>
      </c>
      <c r="E96" s="147"/>
      <c r="F96" s="147"/>
      <c r="G96" s="147"/>
      <c r="H96" s="147"/>
      <c r="I96" s="46"/>
      <c r="J96" s="46"/>
      <c r="K96" s="46"/>
      <c r="L96" s="46"/>
      <c r="M96" s="46"/>
      <c r="N96" s="148">
        <f>ROUND(N90*T96,1)</f>
        <v>0</v>
      </c>
      <c r="O96" s="135"/>
      <c r="P96" s="135"/>
      <c r="Q96" s="135"/>
      <c r="R96" s="47"/>
      <c r="S96" s="196"/>
      <c r="T96" s="197"/>
      <c r="U96" s="198" t="s">
        <v>50</v>
      </c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9" t="s">
        <v>209</v>
      </c>
      <c r="AZ96" s="196"/>
      <c r="BA96" s="196"/>
      <c r="BB96" s="196"/>
      <c r="BC96" s="196"/>
      <c r="BD96" s="196"/>
      <c r="BE96" s="200">
        <f>IF(U96="základní",N96,0)</f>
        <v>0</v>
      </c>
      <c r="BF96" s="200">
        <f>IF(U96="snížená",N96,0)</f>
        <v>0</v>
      </c>
      <c r="BG96" s="200">
        <f>IF(U96="zákl. přenesená",N96,0)</f>
        <v>0</v>
      </c>
      <c r="BH96" s="200">
        <f>IF(U96="sníž. přenesená",N96,0)</f>
        <v>0</v>
      </c>
      <c r="BI96" s="200">
        <f>IF(U96="nulová",N96,0)</f>
        <v>0</v>
      </c>
      <c r="BJ96" s="199" t="s">
        <v>102</v>
      </c>
      <c r="BK96" s="196"/>
      <c r="BL96" s="196"/>
      <c r="BM96" s="196"/>
    </row>
    <row r="97" s="1" customFormat="1" ht="18" customHeight="1">
      <c r="B97" s="45"/>
      <c r="C97" s="46"/>
      <c r="D97" s="153" t="s">
        <v>210</v>
      </c>
      <c r="E97" s="147"/>
      <c r="F97" s="147"/>
      <c r="G97" s="147"/>
      <c r="H97" s="147"/>
      <c r="I97" s="46"/>
      <c r="J97" s="46"/>
      <c r="K97" s="46"/>
      <c r="L97" s="46"/>
      <c r="M97" s="46"/>
      <c r="N97" s="148">
        <f>ROUND(N90*T97,1)</f>
        <v>0</v>
      </c>
      <c r="O97" s="135"/>
      <c r="P97" s="135"/>
      <c r="Q97" s="135"/>
      <c r="R97" s="47"/>
      <c r="S97" s="196"/>
      <c r="T97" s="197"/>
      <c r="U97" s="198" t="s">
        <v>50</v>
      </c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9" t="s">
        <v>209</v>
      </c>
      <c r="AZ97" s="196"/>
      <c r="BA97" s="196"/>
      <c r="BB97" s="196"/>
      <c r="BC97" s="196"/>
      <c r="BD97" s="196"/>
      <c r="BE97" s="200">
        <f>IF(U97="základní",N97,0)</f>
        <v>0</v>
      </c>
      <c r="BF97" s="200">
        <f>IF(U97="snížená",N97,0)</f>
        <v>0</v>
      </c>
      <c r="BG97" s="200">
        <f>IF(U97="zákl. přenesená",N97,0)</f>
        <v>0</v>
      </c>
      <c r="BH97" s="200">
        <f>IF(U97="sníž. přenesená",N97,0)</f>
        <v>0</v>
      </c>
      <c r="BI97" s="200">
        <f>IF(U97="nulová",N97,0)</f>
        <v>0</v>
      </c>
      <c r="BJ97" s="199" t="s">
        <v>102</v>
      </c>
      <c r="BK97" s="196"/>
      <c r="BL97" s="196"/>
      <c r="BM97" s="196"/>
    </row>
    <row r="98" s="1" customFormat="1" ht="18" customHeight="1">
      <c r="B98" s="45"/>
      <c r="C98" s="46"/>
      <c r="D98" s="153" t="s">
        <v>211</v>
      </c>
      <c r="E98" s="147"/>
      <c r="F98" s="147"/>
      <c r="G98" s="147"/>
      <c r="H98" s="147"/>
      <c r="I98" s="46"/>
      <c r="J98" s="46"/>
      <c r="K98" s="46"/>
      <c r="L98" s="46"/>
      <c r="M98" s="46"/>
      <c r="N98" s="148">
        <f>ROUND(N90*T98,1)</f>
        <v>0</v>
      </c>
      <c r="O98" s="135"/>
      <c r="P98" s="135"/>
      <c r="Q98" s="135"/>
      <c r="R98" s="47"/>
      <c r="S98" s="196"/>
      <c r="T98" s="197"/>
      <c r="U98" s="198" t="s">
        <v>50</v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9" t="s">
        <v>209</v>
      </c>
      <c r="AZ98" s="196"/>
      <c r="BA98" s="196"/>
      <c r="BB98" s="196"/>
      <c r="BC98" s="196"/>
      <c r="BD98" s="196"/>
      <c r="BE98" s="200">
        <f>IF(U98="základní",N98,0)</f>
        <v>0</v>
      </c>
      <c r="BF98" s="200">
        <f>IF(U98="snížená",N98,0)</f>
        <v>0</v>
      </c>
      <c r="BG98" s="200">
        <f>IF(U98="zákl. přenesená",N98,0)</f>
        <v>0</v>
      </c>
      <c r="BH98" s="200">
        <f>IF(U98="sníž. přenesená",N98,0)</f>
        <v>0</v>
      </c>
      <c r="BI98" s="200">
        <f>IF(U98="nulová",N98,0)</f>
        <v>0</v>
      </c>
      <c r="BJ98" s="199" t="s">
        <v>102</v>
      </c>
      <c r="BK98" s="196"/>
      <c r="BL98" s="196"/>
      <c r="BM98" s="196"/>
    </row>
    <row r="99" s="1" customFormat="1" ht="18" customHeight="1">
      <c r="B99" s="45"/>
      <c r="C99" s="46"/>
      <c r="D99" s="153" t="s">
        <v>212</v>
      </c>
      <c r="E99" s="147"/>
      <c r="F99" s="147"/>
      <c r="G99" s="147"/>
      <c r="H99" s="147"/>
      <c r="I99" s="46"/>
      <c r="J99" s="46"/>
      <c r="K99" s="46"/>
      <c r="L99" s="46"/>
      <c r="M99" s="46"/>
      <c r="N99" s="148">
        <f>ROUND(N90*T99,1)</f>
        <v>0</v>
      </c>
      <c r="O99" s="135"/>
      <c r="P99" s="135"/>
      <c r="Q99" s="135"/>
      <c r="R99" s="47"/>
      <c r="S99" s="196"/>
      <c r="T99" s="197"/>
      <c r="U99" s="198" t="s">
        <v>50</v>
      </c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9" t="s">
        <v>209</v>
      </c>
      <c r="AZ99" s="196"/>
      <c r="BA99" s="196"/>
      <c r="BB99" s="196"/>
      <c r="BC99" s="196"/>
      <c r="BD99" s="196"/>
      <c r="BE99" s="200">
        <f>IF(U99="základní",N99,0)</f>
        <v>0</v>
      </c>
      <c r="BF99" s="200">
        <f>IF(U99="snížená",N99,0)</f>
        <v>0</v>
      </c>
      <c r="BG99" s="200">
        <f>IF(U99="zákl. přenesená",N99,0)</f>
        <v>0</v>
      </c>
      <c r="BH99" s="200">
        <f>IF(U99="sníž. přenesená",N99,0)</f>
        <v>0</v>
      </c>
      <c r="BI99" s="200">
        <f>IF(U99="nulová",N99,0)</f>
        <v>0</v>
      </c>
      <c r="BJ99" s="199" t="s">
        <v>102</v>
      </c>
      <c r="BK99" s="196"/>
      <c r="BL99" s="196"/>
      <c r="BM99" s="196"/>
    </row>
    <row r="100" s="1" customFormat="1" ht="18" customHeight="1">
      <c r="B100" s="45"/>
      <c r="C100" s="46"/>
      <c r="D100" s="153" t="s">
        <v>213</v>
      </c>
      <c r="E100" s="147"/>
      <c r="F100" s="147"/>
      <c r="G100" s="147"/>
      <c r="H100" s="147"/>
      <c r="I100" s="46"/>
      <c r="J100" s="46"/>
      <c r="K100" s="46"/>
      <c r="L100" s="46"/>
      <c r="M100" s="46"/>
      <c r="N100" s="148">
        <f>ROUND(N90*T100,1)</f>
        <v>0</v>
      </c>
      <c r="O100" s="135"/>
      <c r="P100" s="135"/>
      <c r="Q100" s="135"/>
      <c r="R100" s="47"/>
      <c r="S100" s="196"/>
      <c r="T100" s="197"/>
      <c r="U100" s="198" t="s">
        <v>50</v>
      </c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9" t="s">
        <v>209</v>
      </c>
      <c r="AZ100" s="196"/>
      <c r="BA100" s="196"/>
      <c r="BB100" s="196"/>
      <c r="BC100" s="196"/>
      <c r="BD100" s="196"/>
      <c r="BE100" s="200">
        <f>IF(U100="základní",N100,0)</f>
        <v>0</v>
      </c>
      <c r="BF100" s="200">
        <f>IF(U100="snížená",N100,0)</f>
        <v>0</v>
      </c>
      <c r="BG100" s="200">
        <f>IF(U100="zákl. přenesená",N100,0)</f>
        <v>0</v>
      </c>
      <c r="BH100" s="200">
        <f>IF(U100="sníž. přenesená",N100,0)</f>
        <v>0</v>
      </c>
      <c r="BI100" s="200">
        <f>IF(U100="nulová",N100,0)</f>
        <v>0</v>
      </c>
      <c r="BJ100" s="199" t="s">
        <v>102</v>
      </c>
      <c r="BK100" s="196"/>
      <c r="BL100" s="196"/>
      <c r="BM100" s="196"/>
    </row>
    <row r="101" s="1" customFormat="1" ht="18" customHeight="1">
      <c r="B101" s="45"/>
      <c r="C101" s="46"/>
      <c r="D101" s="147" t="s">
        <v>214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148">
        <f>ROUND(N90*T101,1)</f>
        <v>0</v>
      </c>
      <c r="O101" s="135"/>
      <c r="P101" s="135"/>
      <c r="Q101" s="135"/>
      <c r="R101" s="47"/>
      <c r="S101" s="196"/>
      <c r="T101" s="201"/>
      <c r="U101" s="202" t="s">
        <v>50</v>
      </c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9" t="s">
        <v>215</v>
      </c>
      <c r="AZ101" s="196"/>
      <c r="BA101" s="196"/>
      <c r="BB101" s="196"/>
      <c r="BC101" s="196"/>
      <c r="BD101" s="196"/>
      <c r="BE101" s="200">
        <f>IF(U101="základní",N101,0)</f>
        <v>0</v>
      </c>
      <c r="BF101" s="200">
        <f>IF(U101="snížená",N101,0)</f>
        <v>0</v>
      </c>
      <c r="BG101" s="200">
        <f>IF(U101="zákl. přenesená",N101,0)</f>
        <v>0</v>
      </c>
      <c r="BH101" s="200">
        <f>IF(U101="sníž. přenesená",N101,0)</f>
        <v>0</v>
      </c>
      <c r="BI101" s="200">
        <f>IF(U101="nulová",N101,0)</f>
        <v>0</v>
      </c>
      <c r="BJ101" s="199" t="s">
        <v>102</v>
      </c>
      <c r="BK101" s="196"/>
      <c r="BL101" s="196"/>
      <c r="BM101" s="196"/>
    </row>
    <row r="102" s="1" customForma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7"/>
      <c r="T102" s="179"/>
      <c r="U102" s="179"/>
    </row>
    <row r="103" s="1" customFormat="1" ht="29.28" customHeight="1">
      <c r="B103" s="45"/>
      <c r="C103" s="158" t="s">
        <v>160</v>
      </c>
      <c r="D103" s="159"/>
      <c r="E103" s="159"/>
      <c r="F103" s="159"/>
      <c r="G103" s="159"/>
      <c r="H103" s="159"/>
      <c r="I103" s="159"/>
      <c r="J103" s="159"/>
      <c r="K103" s="159"/>
      <c r="L103" s="160">
        <f>ROUND(SUM(N90+N95),1)</f>
        <v>0</v>
      </c>
      <c r="M103" s="160"/>
      <c r="N103" s="160"/>
      <c r="O103" s="160"/>
      <c r="P103" s="160"/>
      <c r="Q103" s="160"/>
      <c r="R103" s="47"/>
      <c r="T103" s="179"/>
      <c r="U103" s="179"/>
    </row>
    <row r="104" s="1" customFormat="1" ht="6.96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/>
      <c r="T104" s="179"/>
      <c r="U104" s="179"/>
    </row>
    <row r="108" s="1" customFormat="1" ht="6.96" customHeight="1">
      <c r="B108" s="77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9"/>
    </row>
    <row r="109" s="1" customFormat="1" ht="36.96" customHeight="1">
      <c r="B109" s="45"/>
      <c r="C109" s="26" t="s">
        <v>216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6.96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30" customHeight="1">
      <c r="B111" s="45"/>
      <c r="C111" s="37" t="s">
        <v>19</v>
      </c>
      <c r="D111" s="46"/>
      <c r="E111" s="46"/>
      <c r="F111" s="163" t="str">
        <f>F6</f>
        <v>Stavební úpravy porodny krav</v>
      </c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6"/>
      <c r="R111" s="47"/>
    </row>
    <row r="112" ht="30" customHeight="1">
      <c r="B112" s="25"/>
      <c r="C112" s="37" t="s">
        <v>168</v>
      </c>
      <c r="D112" s="30"/>
      <c r="E112" s="30"/>
      <c r="F112" s="163" t="s">
        <v>169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8"/>
    </row>
    <row r="113" ht="30" customHeight="1">
      <c r="B113" s="25"/>
      <c r="C113" s="37" t="s">
        <v>170</v>
      </c>
      <c r="D113" s="30"/>
      <c r="E113" s="30"/>
      <c r="F113" s="163" t="s">
        <v>1315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8"/>
    </row>
    <row r="114" s="1" customFormat="1" ht="36.96" customHeight="1">
      <c r="B114" s="45"/>
      <c r="C114" s="84" t="s">
        <v>172</v>
      </c>
      <c r="D114" s="46"/>
      <c r="E114" s="46"/>
      <c r="F114" s="86" t="str">
        <f>F9</f>
        <v>02b - Elektroinstalace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24</v>
      </c>
      <c r="D116" s="46"/>
      <c r="E116" s="46"/>
      <c r="F116" s="32" t="str">
        <f>F11</f>
        <v>Košetice</v>
      </c>
      <c r="G116" s="46"/>
      <c r="H116" s="46"/>
      <c r="I116" s="46"/>
      <c r="J116" s="46"/>
      <c r="K116" s="37" t="s">
        <v>26</v>
      </c>
      <c r="L116" s="46"/>
      <c r="M116" s="89" t="str">
        <f>IF(O11="","",O11)</f>
        <v>8. 2. 2019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28</v>
      </c>
      <c r="D118" s="46"/>
      <c r="E118" s="46"/>
      <c r="F118" s="32" t="str">
        <f>E14</f>
        <v>Agropodnik Košetice,a.s.</v>
      </c>
      <c r="G118" s="46"/>
      <c r="H118" s="46"/>
      <c r="I118" s="46"/>
      <c r="J118" s="46"/>
      <c r="K118" s="37" t="s">
        <v>36</v>
      </c>
      <c r="L118" s="46"/>
      <c r="M118" s="32" t="str">
        <f>E20</f>
        <v>Farmtec a.s.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34</v>
      </c>
      <c r="D119" s="46"/>
      <c r="E119" s="46"/>
      <c r="F119" s="32" t="str">
        <f>IF(E17="","",E17)</f>
        <v>Vyplň údaj</v>
      </c>
      <c r="G119" s="46"/>
      <c r="H119" s="46"/>
      <c r="I119" s="46"/>
      <c r="J119" s="46"/>
      <c r="K119" s="37" t="s">
        <v>40</v>
      </c>
      <c r="L119" s="46"/>
      <c r="M119" s="32" t="str">
        <f>E23</f>
        <v xml:space="preserve"> 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9" customFormat="1" ht="29.28" customHeight="1">
      <c r="B121" s="203"/>
      <c r="C121" s="204" t="s">
        <v>217</v>
      </c>
      <c r="D121" s="205" t="s">
        <v>218</v>
      </c>
      <c r="E121" s="205" t="s">
        <v>64</v>
      </c>
      <c r="F121" s="205" t="s">
        <v>219</v>
      </c>
      <c r="G121" s="205"/>
      <c r="H121" s="205"/>
      <c r="I121" s="205"/>
      <c r="J121" s="205" t="s">
        <v>220</v>
      </c>
      <c r="K121" s="205" t="s">
        <v>221</v>
      </c>
      <c r="L121" s="205" t="s">
        <v>222</v>
      </c>
      <c r="M121" s="205"/>
      <c r="N121" s="205" t="s">
        <v>177</v>
      </c>
      <c r="O121" s="205"/>
      <c r="P121" s="205"/>
      <c r="Q121" s="206"/>
      <c r="R121" s="207"/>
      <c r="T121" s="105" t="s">
        <v>223</v>
      </c>
      <c r="U121" s="106" t="s">
        <v>46</v>
      </c>
      <c r="V121" s="106" t="s">
        <v>224</v>
      </c>
      <c r="W121" s="106" t="s">
        <v>225</v>
      </c>
      <c r="X121" s="106" t="s">
        <v>226</v>
      </c>
      <c r="Y121" s="106" t="s">
        <v>227</v>
      </c>
      <c r="Z121" s="106" t="s">
        <v>228</v>
      </c>
      <c r="AA121" s="107" t="s">
        <v>229</v>
      </c>
    </row>
    <row r="122" s="1" customFormat="1" ht="29.28" customHeight="1">
      <c r="B122" s="45"/>
      <c r="C122" s="109" t="s">
        <v>174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08">
        <f>BK122</f>
        <v>0</v>
      </c>
      <c r="O122" s="209"/>
      <c r="P122" s="209"/>
      <c r="Q122" s="209"/>
      <c r="R122" s="47"/>
      <c r="T122" s="108"/>
      <c r="U122" s="66"/>
      <c r="V122" s="66"/>
      <c r="W122" s="210">
        <f>W123+W166</f>
        <v>0</v>
      </c>
      <c r="X122" s="66"/>
      <c r="Y122" s="210">
        <f>Y123+Y166</f>
        <v>0.076249999999999998</v>
      </c>
      <c r="Z122" s="66"/>
      <c r="AA122" s="211">
        <f>AA123+AA166</f>
        <v>0</v>
      </c>
      <c r="AT122" s="21" t="s">
        <v>81</v>
      </c>
      <c r="AU122" s="21" t="s">
        <v>179</v>
      </c>
      <c r="BK122" s="212">
        <f>BK123+BK166</f>
        <v>0</v>
      </c>
    </row>
    <row r="123" s="10" customFormat="1" ht="37.44001" customHeight="1">
      <c r="B123" s="213"/>
      <c r="C123" s="214"/>
      <c r="D123" s="215" t="s">
        <v>191</v>
      </c>
      <c r="E123" s="215"/>
      <c r="F123" s="215"/>
      <c r="G123" s="215"/>
      <c r="H123" s="215"/>
      <c r="I123" s="215"/>
      <c r="J123" s="215"/>
      <c r="K123" s="215"/>
      <c r="L123" s="215"/>
      <c r="M123" s="215"/>
      <c r="N123" s="216">
        <f>BK123</f>
        <v>0</v>
      </c>
      <c r="O123" s="187"/>
      <c r="P123" s="187"/>
      <c r="Q123" s="187"/>
      <c r="R123" s="217"/>
      <c r="T123" s="218"/>
      <c r="U123" s="214"/>
      <c r="V123" s="214"/>
      <c r="W123" s="219">
        <f>W124+W161</f>
        <v>0</v>
      </c>
      <c r="X123" s="214"/>
      <c r="Y123" s="219">
        <f>Y124+Y161</f>
        <v>0.076249999999999998</v>
      </c>
      <c r="Z123" s="214"/>
      <c r="AA123" s="220">
        <f>AA124+AA161</f>
        <v>0</v>
      </c>
      <c r="AR123" s="221" t="s">
        <v>93</v>
      </c>
      <c r="AT123" s="222" t="s">
        <v>81</v>
      </c>
      <c r="AU123" s="222" t="s">
        <v>82</v>
      </c>
      <c r="AY123" s="221" t="s">
        <v>230</v>
      </c>
      <c r="BK123" s="223">
        <f>BK124+BK161</f>
        <v>0</v>
      </c>
    </row>
    <row r="124" s="10" customFormat="1" ht="19.92" customHeight="1">
      <c r="B124" s="213"/>
      <c r="C124" s="214"/>
      <c r="D124" s="224" t="s">
        <v>829</v>
      </c>
      <c r="E124" s="224"/>
      <c r="F124" s="224"/>
      <c r="G124" s="224"/>
      <c r="H124" s="224"/>
      <c r="I124" s="224"/>
      <c r="J124" s="224"/>
      <c r="K124" s="224"/>
      <c r="L124" s="224"/>
      <c r="M124" s="224"/>
      <c r="N124" s="225">
        <f>BK124</f>
        <v>0</v>
      </c>
      <c r="O124" s="226"/>
      <c r="P124" s="226"/>
      <c r="Q124" s="226"/>
      <c r="R124" s="217"/>
      <c r="T124" s="218"/>
      <c r="U124" s="214"/>
      <c r="V124" s="214"/>
      <c r="W124" s="219">
        <f>SUM(W125:W160)</f>
        <v>0</v>
      </c>
      <c r="X124" s="214"/>
      <c r="Y124" s="219">
        <f>SUM(Y125:Y160)</f>
        <v>0.076249999999999998</v>
      </c>
      <c r="Z124" s="214"/>
      <c r="AA124" s="220">
        <f>SUM(AA125:AA160)</f>
        <v>0</v>
      </c>
      <c r="AR124" s="221" t="s">
        <v>93</v>
      </c>
      <c r="AT124" s="222" t="s">
        <v>81</v>
      </c>
      <c r="AU124" s="222" t="s">
        <v>89</v>
      </c>
      <c r="AY124" s="221" t="s">
        <v>230</v>
      </c>
      <c r="BK124" s="223">
        <f>SUM(BK125:BK160)</f>
        <v>0</v>
      </c>
    </row>
    <row r="125" s="1" customFormat="1" ht="16.5" customHeight="1">
      <c r="B125" s="45"/>
      <c r="C125" s="227" t="s">
        <v>89</v>
      </c>
      <c r="D125" s="227" t="s">
        <v>231</v>
      </c>
      <c r="E125" s="228" t="s">
        <v>1537</v>
      </c>
      <c r="F125" s="229" t="s">
        <v>1538</v>
      </c>
      <c r="G125" s="229"/>
      <c r="H125" s="229"/>
      <c r="I125" s="229"/>
      <c r="J125" s="230" t="s">
        <v>481</v>
      </c>
      <c r="K125" s="231">
        <v>5</v>
      </c>
      <c r="L125" s="232">
        <v>0</v>
      </c>
      <c r="M125" s="233"/>
      <c r="N125" s="234">
        <f>ROUND(L125*K125,1)</f>
        <v>0</v>
      </c>
      <c r="O125" s="234"/>
      <c r="P125" s="234"/>
      <c r="Q125" s="234"/>
      <c r="R125" s="47"/>
      <c r="T125" s="235" t="s">
        <v>22</v>
      </c>
      <c r="U125" s="55" t="s">
        <v>50</v>
      </c>
      <c r="V125" s="46"/>
      <c r="W125" s="236">
        <f>V125*K125</f>
        <v>0</v>
      </c>
      <c r="X125" s="236">
        <v>0</v>
      </c>
      <c r="Y125" s="236">
        <f>X125*K125</f>
        <v>0</v>
      </c>
      <c r="Z125" s="236">
        <v>0</v>
      </c>
      <c r="AA125" s="237">
        <f>Z125*K125</f>
        <v>0</v>
      </c>
      <c r="AR125" s="21" t="s">
        <v>290</v>
      </c>
      <c r="AT125" s="21" t="s">
        <v>231</v>
      </c>
      <c r="AU125" s="21" t="s">
        <v>93</v>
      </c>
      <c r="AY125" s="21" t="s">
        <v>230</v>
      </c>
      <c r="BE125" s="152">
        <f>IF(U125="základní",N125,0)</f>
        <v>0</v>
      </c>
      <c r="BF125" s="152">
        <f>IF(U125="snížená",N125,0)</f>
        <v>0</v>
      </c>
      <c r="BG125" s="152">
        <f>IF(U125="zákl. přenesená",N125,0)</f>
        <v>0</v>
      </c>
      <c r="BH125" s="152">
        <f>IF(U125="sníž. přenesená",N125,0)</f>
        <v>0</v>
      </c>
      <c r="BI125" s="152">
        <f>IF(U125="nulová",N125,0)</f>
        <v>0</v>
      </c>
      <c r="BJ125" s="21" t="s">
        <v>102</v>
      </c>
      <c r="BK125" s="152">
        <f>ROUND(L125*K125,1)</f>
        <v>0</v>
      </c>
      <c r="BL125" s="21" t="s">
        <v>290</v>
      </c>
      <c r="BM125" s="21" t="s">
        <v>1539</v>
      </c>
    </row>
    <row r="126" s="1" customFormat="1" ht="16.5" customHeight="1">
      <c r="B126" s="45"/>
      <c r="C126" s="240" t="s">
        <v>93</v>
      </c>
      <c r="D126" s="240" t="s">
        <v>337</v>
      </c>
      <c r="E126" s="241" t="s">
        <v>1540</v>
      </c>
      <c r="F126" s="242" t="s">
        <v>1541</v>
      </c>
      <c r="G126" s="242"/>
      <c r="H126" s="242"/>
      <c r="I126" s="242"/>
      <c r="J126" s="243" t="s">
        <v>22</v>
      </c>
      <c r="K126" s="244">
        <v>5</v>
      </c>
      <c r="L126" s="245">
        <v>0</v>
      </c>
      <c r="M126" s="246"/>
      <c r="N126" s="247">
        <f>ROUND(L126*K126,1)</f>
        <v>0</v>
      </c>
      <c r="O126" s="234"/>
      <c r="P126" s="234"/>
      <c r="Q126" s="234"/>
      <c r="R126" s="47"/>
      <c r="T126" s="235" t="s">
        <v>22</v>
      </c>
      <c r="U126" s="55" t="s">
        <v>50</v>
      </c>
      <c r="V126" s="46"/>
      <c r="W126" s="236">
        <f>V126*K126</f>
        <v>0</v>
      </c>
      <c r="X126" s="236">
        <v>0</v>
      </c>
      <c r="Y126" s="236">
        <f>X126*K126</f>
        <v>0</v>
      </c>
      <c r="Z126" s="236">
        <v>0</v>
      </c>
      <c r="AA126" s="237">
        <f>Z126*K126</f>
        <v>0</v>
      </c>
      <c r="AR126" s="21" t="s">
        <v>357</v>
      </c>
      <c r="AT126" s="21" t="s">
        <v>337</v>
      </c>
      <c r="AU126" s="21" t="s">
        <v>93</v>
      </c>
      <c r="AY126" s="21" t="s">
        <v>230</v>
      </c>
      <c r="BE126" s="152">
        <f>IF(U126="základní",N126,0)</f>
        <v>0</v>
      </c>
      <c r="BF126" s="152">
        <f>IF(U126="snížená",N126,0)</f>
        <v>0</v>
      </c>
      <c r="BG126" s="152">
        <f>IF(U126="zákl. přenesená",N126,0)</f>
        <v>0</v>
      </c>
      <c r="BH126" s="152">
        <f>IF(U126="sníž. přenesená",N126,0)</f>
        <v>0</v>
      </c>
      <c r="BI126" s="152">
        <f>IF(U126="nulová",N126,0)</f>
        <v>0</v>
      </c>
      <c r="BJ126" s="21" t="s">
        <v>102</v>
      </c>
      <c r="BK126" s="152">
        <f>ROUND(L126*K126,1)</f>
        <v>0</v>
      </c>
      <c r="BL126" s="21" t="s">
        <v>290</v>
      </c>
      <c r="BM126" s="21" t="s">
        <v>1542</v>
      </c>
    </row>
    <row r="127" s="1" customFormat="1" ht="25.5" customHeight="1">
      <c r="B127" s="45"/>
      <c r="C127" s="227" t="s">
        <v>97</v>
      </c>
      <c r="D127" s="227" t="s">
        <v>231</v>
      </c>
      <c r="E127" s="228" t="s">
        <v>939</v>
      </c>
      <c r="F127" s="229" t="s">
        <v>1543</v>
      </c>
      <c r="G127" s="229"/>
      <c r="H127" s="229"/>
      <c r="I127" s="229"/>
      <c r="J127" s="230" t="s">
        <v>481</v>
      </c>
      <c r="K127" s="231">
        <v>9</v>
      </c>
      <c r="L127" s="232">
        <v>0</v>
      </c>
      <c r="M127" s="233"/>
      <c r="N127" s="234">
        <f>ROUND(L127*K127,1)</f>
        <v>0</v>
      </c>
      <c r="O127" s="234"/>
      <c r="P127" s="234"/>
      <c r="Q127" s="234"/>
      <c r="R127" s="47"/>
      <c r="T127" s="235" t="s">
        <v>22</v>
      </c>
      <c r="U127" s="55" t="s">
        <v>50</v>
      </c>
      <c r="V127" s="46"/>
      <c r="W127" s="236">
        <f>V127*K127</f>
        <v>0</v>
      </c>
      <c r="X127" s="236">
        <v>0</v>
      </c>
      <c r="Y127" s="236">
        <f>X127*K127</f>
        <v>0</v>
      </c>
      <c r="Z127" s="236">
        <v>0</v>
      </c>
      <c r="AA127" s="237">
        <f>Z127*K127</f>
        <v>0</v>
      </c>
      <c r="AR127" s="21" t="s">
        <v>290</v>
      </c>
      <c r="AT127" s="21" t="s">
        <v>231</v>
      </c>
      <c r="AU127" s="21" t="s">
        <v>93</v>
      </c>
      <c r="AY127" s="21" t="s">
        <v>230</v>
      </c>
      <c r="BE127" s="152">
        <f>IF(U127="základní",N127,0)</f>
        <v>0</v>
      </c>
      <c r="BF127" s="152">
        <f>IF(U127="snížená",N127,0)</f>
        <v>0</v>
      </c>
      <c r="BG127" s="152">
        <f>IF(U127="zákl. přenesená",N127,0)</f>
        <v>0</v>
      </c>
      <c r="BH127" s="152">
        <f>IF(U127="sníž. přenesená",N127,0)</f>
        <v>0</v>
      </c>
      <c r="BI127" s="152">
        <f>IF(U127="nulová",N127,0)</f>
        <v>0</v>
      </c>
      <c r="BJ127" s="21" t="s">
        <v>102</v>
      </c>
      <c r="BK127" s="152">
        <f>ROUND(L127*K127,1)</f>
        <v>0</v>
      </c>
      <c r="BL127" s="21" t="s">
        <v>290</v>
      </c>
      <c r="BM127" s="21" t="s">
        <v>1544</v>
      </c>
    </row>
    <row r="128" s="1" customFormat="1" ht="38.25" customHeight="1">
      <c r="B128" s="45"/>
      <c r="C128" s="240" t="s">
        <v>102</v>
      </c>
      <c r="D128" s="240" t="s">
        <v>337</v>
      </c>
      <c r="E128" s="241" t="s">
        <v>942</v>
      </c>
      <c r="F128" s="242" t="s">
        <v>943</v>
      </c>
      <c r="G128" s="242"/>
      <c r="H128" s="242"/>
      <c r="I128" s="242"/>
      <c r="J128" s="243" t="s">
        <v>481</v>
      </c>
      <c r="K128" s="244">
        <v>9</v>
      </c>
      <c r="L128" s="245">
        <v>0</v>
      </c>
      <c r="M128" s="246"/>
      <c r="N128" s="247">
        <f>ROUND(L128*K128,1)</f>
        <v>0</v>
      </c>
      <c r="O128" s="234"/>
      <c r="P128" s="234"/>
      <c r="Q128" s="234"/>
      <c r="R128" s="47"/>
      <c r="T128" s="235" t="s">
        <v>22</v>
      </c>
      <c r="U128" s="55" t="s">
        <v>50</v>
      </c>
      <c r="V128" s="46"/>
      <c r="W128" s="236">
        <f>V128*K128</f>
        <v>0</v>
      </c>
      <c r="X128" s="236">
        <v>0.0022000000000000001</v>
      </c>
      <c r="Y128" s="236">
        <f>X128*K128</f>
        <v>0.019800000000000002</v>
      </c>
      <c r="Z128" s="236">
        <v>0</v>
      </c>
      <c r="AA128" s="237">
        <f>Z128*K128</f>
        <v>0</v>
      </c>
      <c r="AR128" s="21" t="s">
        <v>357</v>
      </c>
      <c r="AT128" s="21" t="s">
        <v>337</v>
      </c>
      <c r="AU128" s="21" t="s">
        <v>93</v>
      </c>
      <c r="AY128" s="21" t="s">
        <v>230</v>
      </c>
      <c r="BE128" s="152">
        <f>IF(U128="základní",N128,0)</f>
        <v>0</v>
      </c>
      <c r="BF128" s="152">
        <f>IF(U128="snížená",N128,0)</f>
        <v>0</v>
      </c>
      <c r="BG128" s="152">
        <f>IF(U128="zákl. přenesená",N128,0)</f>
        <v>0</v>
      </c>
      <c r="BH128" s="152">
        <f>IF(U128="sníž. přenesená",N128,0)</f>
        <v>0</v>
      </c>
      <c r="BI128" s="152">
        <f>IF(U128="nulová",N128,0)</f>
        <v>0</v>
      </c>
      <c r="BJ128" s="21" t="s">
        <v>102</v>
      </c>
      <c r="BK128" s="152">
        <f>ROUND(L128*K128,1)</f>
        <v>0</v>
      </c>
      <c r="BL128" s="21" t="s">
        <v>290</v>
      </c>
      <c r="BM128" s="21" t="s">
        <v>1545</v>
      </c>
    </row>
    <row r="129" s="1" customFormat="1" ht="25.5" customHeight="1">
      <c r="B129" s="45"/>
      <c r="C129" s="227" t="s">
        <v>109</v>
      </c>
      <c r="D129" s="227" t="s">
        <v>231</v>
      </c>
      <c r="E129" s="228" t="s">
        <v>927</v>
      </c>
      <c r="F129" s="229" t="s">
        <v>928</v>
      </c>
      <c r="G129" s="229"/>
      <c r="H129" s="229"/>
      <c r="I129" s="229"/>
      <c r="J129" s="230" t="s">
        <v>481</v>
      </c>
      <c r="K129" s="231">
        <v>9</v>
      </c>
      <c r="L129" s="232">
        <v>0</v>
      </c>
      <c r="M129" s="233"/>
      <c r="N129" s="234">
        <f>ROUND(L129*K129,1)</f>
        <v>0</v>
      </c>
      <c r="O129" s="234"/>
      <c r="P129" s="234"/>
      <c r="Q129" s="234"/>
      <c r="R129" s="47"/>
      <c r="T129" s="235" t="s">
        <v>22</v>
      </c>
      <c r="U129" s="55" t="s">
        <v>50</v>
      </c>
      <c r="V129" s="46"/>
      <c r="W129" s="236">
        <f>V129*K129</f>
        <v>0</v>
      </c>
      <c r="X129" s="236">
        <v>0</v>
      </c>
      <c r="Y129" s="236">
        <f>X129*K129</f>
        <v>0</v>
      </c>
      <c r="Z129" s="236">
        <v>0</v>
      </c>
      <c r="AA129" s="237">
        <f>Z129*K129</f>
        <v>0</v>
      </c>
      <c r="AR129" s="21" t="s">
        <v>290</v>
      </c>
      <c r="AT129" s="21" t="s">
        <v>231</v>
      </c>
      <c r="AU129" s="21" t="s">
        <v>93</v>
      </c>
      <c r="AY129" s="21" t="s">
        <v>230</v>
      </c>
      <c r="BE129" s="152">
        <f>IF(U129="základní",N129,0)</f>
        <v>0</v>
      </c>
      <c r="BF129" s="152">
        <f>IF(U129="snížená",N129,0)</f>
        <v>0</v>
      </c>
      <c r="BG129" s="152">
        <f>IF(U129="zákl. přenesená",N129,0)</f>
        <v>0</v>
      </c>
      <c r="BH129" s="152">
        <f>IF(U129="sníž. přenesená",N129,0)</f>
        <v>0</v>
      </c>
      <c r="BI129" s="152">
        <f>IF(U129="nulová",N129,0)</f>
        <v>0</v>
      </c>
      <c r="BJ129" s="21" t="s">
        <v>102</v>
      </c>
      <c r="BK129" s="152">
        <f>ROUND(L129*K129,1)</f>
        <v>0</v>
      </c>
      <c r="BL129" s="21" t="s">
        <v>290</v>
      </c>
      <c r="BM129" s="21" t="s">
        <v>1546</v>
      </c>
    </row>
    <row r="130" s="1" customFormat="1" ht="25.5" customHeight="1">
      <c r="B130" s="45"/>
      <c r="C130" s="240" t="s">
        <v>250</v>
      </c>
      <c r="D130" s="240" t="s">
        <v>337</v>
      </c>
      <c r="E130" s="241" t="s">
        <v>930</v>
      </c>
      <c r="F130" s="242" t="s">
        <v>931</v>
      </c>
      <c r="G130" s="242"/>
      <c r="H130" s="242"/>
      <c r="I130" s="242"/>
      <c r="J130" s="243" t="s">
        <v>481</v>
      </c>
      <c r="K130" s="244">
        <v>9</v>
      </c>
      <c r="L130" s="245">
        <v>0</v>
      </c>
      <c r="M130" s="246"/>
      <c r="N130" s="247">
        <f>ROUND(L130*K130,1)</f>
        <v>0</v>
      </c>
      <c r="O130" s="234"/>
      <c r="P130" s="234"/>
      <c r="Q130" s="234"/>
      <c r="R130" s="47"/>
      <c r="T130" s="235" t="s">
        <v>22</v>
      </c>
      <c r="U130" s="55" t="s">
        <v>50</v>
      </c>
      <c r="V130" s="46"/>
      <c r="W130" s="236">
        <f>V130*K130</f>
        <v>0</v>
      </c>
      <c r="X130" s="236">
        <v>0.00011</v>
      </c>
      <c r="Y130" s="236">
        <f>X130*K130</f>
        <v>0.00098999999999999999</v>
      </c>
      <c r="Z130" s="236">
        <v>0</v>
      </c>
      <c r="AA130" s="237">
        <f>Z130*K130</f>
        <v>0</v>
      </c>
      <c r="AR130" s="21" t="s">
        <v>357</v>
      </c>
      <c r="AT130" s="21" t="s">
        <v>337</v>
      </c>
      <c r="AU130" s="21" t="s">
        <v>93</v>
      </c>
      <c r="AY130" s="21" t="s">
        <v>230</v>
      </c>
      <c r="BE130" s="152">
        <f>IF(U130="základní",N130,0)</f>
        <v>0</v>
      </c>
      <c r="BF130" s="152">
        <f>IF(U130="snížená",N130,0)</f>
        <v>0</v>
      </c>
      <c r="BG130" s="152">
        <f>IF(U130="zákl. přenesená",N130,0)</f>
        <v>0</v>
      </c>
      <c r="BH130" s="152">
        <f>IF(U130="sníž. přenesená",N130,0)</f>
        <v>0</v>
      </c>
      <c r="BI130" s="152">
        <f>IF(U130="nulová",N130,0)</f>
        <v>0</v>
      </c>
      <c r="BJ130" s="21" t="s">
        <v>102</v>
      </c>
      <c r="BK130" s="152">
        <f>ROUND(L130*K130,1)</f>
        <v>0</v>
      </c>
      <c r="BL130" s="21" t="s">
        <v>290</v>
      </c>
      <c r="BM130" s="21" t="s">
        <v>1547</v>
      </c>
    </row>
    <row r="131" s="1" customFormat="1" ht="16.5" customHeight="1">
      <c r="B131" s="45"/>
      <c r="C131" s="240" t="s">
        <v>254</v>
      </c>
      <c r="D131" s="240" t="s">
        <v>337</v>
      </c>
      <c r="E131" s="241" t="s">
        <v>945</v>
      </c>
      <c r="F131" s="242" t="s">
        <v>946</v>
      </c>
      <c r="G131" s="242"/>
      <c r="H131" s="242"/>
      <c r="I131" s="242"/>
      <c r="J131" s="243" t="s">
        <v>481</v>
      </c>
      <c r="K131" s="244">
        <v>18</v>
      </c>
      <c r="L131" s="245">
        <v>0</v>
      </c>
      <c r="M131" s="246"/>
      <c r="N131" s="247">
        <f>ROUND(L131*K131,1)</f>
        <v>0</v>
      </c>
      <c r="O131" s="234"/>
      <c r="P131" s="234"/>
      <c r="Q131" s="234"/>
      <c r="R131" s="47"/>
      <c r="T131" s="235" t="s">
        <v>22</v>
      </c>
      <c r="U131" s="55" t="s">
        <v>50</v>
      </c>
      <c r="V131" s="46"/>
      <c r="W131" s="236">
        <f>V131*K131</f>
        <v>0</v>
      </c>
      <c r="X131" s="236">
        <v>0.00018000000000000001</v>
      </c>
      <c r="Y131" s="236">
        <f>X131*K131</f>
        <v>0.0032400000000000003</v>
      </c>
      <c r="Z131" s="236">
        <v>0</v>
      </c>
      <c r="AA131" s="237">
        <f>Z131*K131</f>
        <v>0</v>
      </c>
      <c r="AR131" s="21" t="s">
        <v>357</v>
      </c>
      <c r="AT131" s="21" t="s">
        <v>337</v>
      </c>
      <c r="AU131" s="21" t="s">
        <v>93</v>
      </c>
      <c r="AY131" s="21" t="s">
        <v>230</v>
      </c>
      <c r="BE131" s="152">
        <f>IF(U131="základní",N131,0)</f>
        <v>0</v>
      </c>
      <c r="BF131" s="152">
        <f>IF(U131="snížená",N131,0)</f>
        <v>0</v>
      </c>
      <c r="BG131" s="152">
        <f>IF(U131="zákl. přenesená",N131,0)</f>
        <v>0</v>
      </c>
      <c r="BH131" s="152">
        <f>IF(U131="sníž. přenesená",N131,0)</f>
        <v>0</v>
      </c>
      <c r="BI131" s="152">
        <f>IF(U131="nulová",N131,0)</f>
        <v>0</v>
      </c>
      <c r="BJ131" s="21" t="s">
        <v>102</v>
      </c>
      <c r="BK131" s="152">
        <f>ROUND(L131*K131,1)</f>
        <v>0</v>
      </c>
      <c r="BL131" s="21" t="s">
        <v>290</v>
      </c>
      <c r="BM131" s="21" t="s">
        <v>1548</v>
      </c>
    </row>
    <row r="132" s="1" customFormat="1" ht="16.5" customHeight="1">
      <c r="B132" s="45"/>
      <c r="C132" s="227" t="s">
        <v>258</v>
      </c>
      <c r="D132" s="227" t="s">
        <v>231</v>
      </c>
      <c r="E132" s="228" t="s">
        <v>959</v>
      </c>
      <c r="F132" s="229" t="s">
        <v>960</v>
      </c>
      <c r="G132" s="229"/>
      <c r="H132" s="229"/>
      <c r="I132" s="229"/>
      <c r="J132" s="230" t="s">
        <v>481</v>
      </c>
      <c r="K132" s="231">
        <v>1</v>
      </c>
      <c r="L132" s="232">
        <v>0</v>
      </c>
      <c r="M132" s="233"/>
      <c r="N132" s="234">
        <f>ROUND(L132*K132,1)</f>
        <v>0</v>
      </c>
      <c r="O132" s="234"/>
      <c r="P132" s="234"/>
      <c r="Q132" s="234"/>
      <c r="R132" s="47"/>
      <c r="T132" s="235" t="s">
        <v>22</v>
      </c>
      <c r="U132" s="55" t="s">
        <v>50</v>
      </c>
      <c r="V132" s="46"/>
      <c r="W132" s="236">
        <f>V132*K132</f>
        <v>0</v>
      </c>
      <c r="X132" s="236">
        <v>0</v>
      </c>
      <c r="Y132" s="236">
        <f>X132*K132</f>
        <v>0</v>
      </c>
      <c r="Z132" s="236">
        <v>0</v>
      </c>
      <c r="AA132" s="237">
        <f>Z132*K132</f>
        <v>0</v>
      </c>
      <c r="AR132" s="21" t="s">
        <v>290</v>
      </c>
      <c r="AT132" s="21" t="s">
        <v>231</v>
      </c>
      <c r="AU132" s="21" t="s">
        <v>93</v>
      </c>
      <c r="AY132" s="21" t="s">
        <v>230</v>
      </c>
      <c r="BE132" s="152">
        <f>IF(U132="základní",N132,0)</f>
        <v>0</v>
      </c>
      <c r="BF132" s="152">
        <f>IF(U132="snížená",N132,0)</f>
        <v>0</v>
      </c>
      <c r="BG132" s="152">
        <f>IF(U132="zákl. přenesená",N132,0)</f>
        <v>0</v>
      </c>
      <c r="BH132" s="152">
        <f>IF(U132="sníž. přenesená",N132,0)</f>
        <v>0</v>
      </c>
      <c r="BI132" s="152">
        <f>IF(U132="nulová",N132,0)</f>
        <v>0</v>
      </c>
      <c r="BJ132" s="21" t="s">
        <v>102</v>
      </c>
      <c r="BK132" s="152">
        <f>ROUND(L132*K132,1)</f>
        <v>0</v>
      </c>
      <c r="BL132" s="21" t="s">
        <v>290</v>
      </c>
      <c r="BM132" s="21" t="s">
        <v>1549</v>
      </c>
    </row>
    <row r="133" s="1" customFormat="1" ht="16.5" customHeight="1">
      <c r="B133" s="45"/>
      <c r="C133" s="240" t="s">
        <v>262</v>
      </c>
      <c r="D133" s="240" t="s">
        <v>337</v>
      </c>
      <c r="E133" s="241" t="s">
        <v>962</v>
      </c>
      <c r="F133" s="242" t="s">
        <v>963</v>
      </c>
      <c r="G133" s="242"/>
      <c r="H133" s="242"/>
      <c r="I133" s="242"/>
      <c r="J133" s="243" t="s">
        <v>481</v>
      </c>
      <c r="K133" s="244">
        <v>1</v>
      </c>
      <c r="L133" s="245">
        <v>0</v>
      </c>
      <c r="M133" s="246"/>
      <c r="N133" s="247">
        <f>ROUND(L133*K133,1)</f>
        <v>0</v>
      </c>
      <c r="O133" s="234"/>
      <c r="P133" s="234"/>
      <c r="Q133" s="234"/>
      <c r="R133" s="47"/>
      <c r="T133" s="235" t="s">
        <v>22</v>
      </c>
      <c r="U133" s="55" t="s">
        <v>50</v>
      </c>
      <c r="V133" s="46"/>
      <c r="W133" s="236">
        <f>V133*K133</f>
        <v>0</v>
      </c>
      <c r="X133" s="236">
        <v>0.00014999999999999999</v>
      </c>
      <c r="Y133" s="236">
        <f>X133*K133</f>
        <v>0.00014999999999999999</v>
      </c>
      <c r="Z133" s="236">
        <v>0</v>
      </c>
      <c r="AA133" s="237">
        <f>Z133*K133</f>
        <v>0</v>
      </c>
      <c r="AR133" s="21" t="s">
        <v>357</v>
      </c>
      <c r="AT133" s="21" t="s">
        <v>337</v>
      </c>
      <c r="AU133" s="21" t="s">
        <v>93</v>
      </c>
      <c r="AY133" s="21" t="s">
        <v>230</v>
      </c>
      <c r="BE133" s="152">
        <f>IF(U133="základní",N133,0)</f>
        <v>0</v>
      </c>
      <c r="BF133" s="152">
        <f>IF(U133="snížená",N133,0)</f>
        <v>0</v>
      </c>
      <c r="BG133" s="152">
        <f>IF(U133="zákl. přenesená",N133,0)</f>
        <v>0</v>
      </c>
      <c r="BH133" s="152">
        <f>IF(U133="sníž. přenesená",N133,0)</f>
        <v>0</v>
      </c>
      <c r="BI133" s="152">
        <f>IF(U133="nulová",N133,0)</f>
        <v>0</v>
      </c>
      <c r="BJ133" s="21" t="s">
        <v>102</v>
      </c>
      <c r="BK133" s="152">
        <f>ROUND(L133*K133,1)</f>
        <v>0</v>
      </c>
      <c r="BL133" s="21" t="s">
        <v>290</v>
      </c>
      <c r="BM133" s="21" t="s">
        <v>1550</v>
      </c>
    </row>
    <row r="134" s="1" customFormat="1" ht="25.5" customHeight="1">
      <c r="B134" s="45"/>
      <c r="C134" s="227" t="s">
        <v>266</v>
      </c>
      <c r="D134" s="227" t="s">
        <v>231</v>
      </c>
      <c r="E134" s="228" t="s">
        <v>837</v>
      </c>
      <c r="F134" s="229" t="s">
        <v>838</v>
      </c>
      <c r="G134" s="229"/>
      <c r="H134" s="229"/>
      <c r="I134" s="229"/>
      <c r="J134" s="230" t="s">
        <v>330</v>
      </c>
      <c r="K134" s="231">
        <v>160</v>
      </c>
      <c r="L134" s="232">
        <v>0</v>
      </c>
      <c r="M134" s="233"/>
      <c r="N134" s="234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290</v>
      </c>
      <c r="AT134" s="21" t="s">
        <v>231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290</v>
      </c>
      <c r="BM134" s="21" t="s">
        <v>1551</v>
      </c>
    </row>
    <row r="135" s="1" customFormat="1" ht="16.5" customHeight="1">
      <c r="B135" s="45"/>
      <c r="C135" s="240" t="s">
        <v>270</v>
      </c>
      <c r="D135" s="240" t="s">
        <v>337</v>
      </c>
      <c r="E135" s="241" t="s">
        <v>840</v>
      </c>
      <c r="F135" s="242" t="s">
        <v>841</v>
      </c>
      <c r="G135" s="242"/>
      <c r="H135" s="242"/>
      <c r="I135" s="242"/>
      <c r="J135" s="243" t="s">
        <v>330</v>
      </c>
      <c r="K135" s="244">
        <v>78</v>
      </c>
      <c r="L135" s="245">
        <v>0</v>
      </c>
      <c r="M135" s="246"/>
      <c r="N135" s="247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0.00012</v>
      </c>
      <c r="Y135" s="236">
        <f>X135*K135</f>
        <v>0.0093600000000000003</v>
      </c>
      <c r="Z135" s="236">
        <v>0</v>
      </c>
      <c r="AA135" s="237">
        <f>Z135*K135</f>
        <v>0</v>
      </c>
      <c r="AR135" s="21" t="s">
        <v>357</v>
      </c>
      <c r="AT135" s="21" t="s">
        <v>337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290</v>
      </c>
      <c r="BM135" s="21" t="s">
        <v>1552</v>
      </c>
    </row>
    <row r="136" s="1" customFormat="1" ht="16.5" customHeight="1">
      <c r="B136" s="45"/>
      <c r="C136" s="240" t="s">
        <v>274</v>
      </c>
      <c r="D136" s="240" t="s">
        <v>337</v>
      </c>
      <c r="E136" s="241" t="s">
        <v>843</v>
      </c>
      <c r="F136" s="242" t="s">
        <v>844</v>
      </c>
      <c r="G136" s="242"/>
      <c r="H136" s="242"/>
      <c r="I136" s="242"/>
      <c r="J136" s="243" t="s">
        <v>330</v>
      </c>
      <c r="K136" s="244">
        <v>82</v>
      </c>
      <c r="L136" s="245">
        <v>0</v>
      </c>
      <c r="M136" s="246"/>
      <c r="N136" s="247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0.00017000000000000001</v>
      </c>
      <c r="Y136" s="236">
        <f>X136*K136</f>
        <v>0.013940000000000001</v>
      </c>
      <c r="Z136" s="236">
        <v>0</v>
      </c>
      <c r="AA136" s="237">
        <f>Z136*K136</f>
        <v>0</v>
      </c>
      <c r="AR136" s="21" t="s">
        <v>357</v>
      </c>
      <c r="AT136" s="21" t="s">
        <v>337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290</v>
      </c>
      <c r="BM136" s="21" t="s">
        <v>1553</v>
      </c>
    </row>
    <row r="137" s="1" customFormat="1" ht="25.5" customHeight="1">
      <c r="B137" s="45"/>
      <c r="C137" s="227" t="s">
        <v>278</v>
      </c>
      <c r="D137" s="227" t="s">
        <v>231</v>
      </c>
      <c r="E137" s="228" t="s">
        <v>846</v>
      </c>
      <c r="F137" s="229" t="s">
        <v>847</v>
      </c>
      <c r="G137" s="229"/>
      <c r="H137" s="229"/>
      <c r="I137" s="229"/>
      <c r="J137" s="230" t="s">
        <v>330</v>
      </c>
      <c r="K137" s="231">
        <v>35</v>
      </c>
      <c r="L137" s="232">
        <v>0</v>
      </c>
      <c r="M137" s="233"/>
      <c r="N137" s="234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290</v>
      </c>
      <c r="AT137" s="21" t="s">
        <v>231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290</v>
      </c>
      <c r="BM137" s="21" t="s">
        <v>1554</v>
      </c>
    </row>
    <row r="138" s="1" customFormat="1" ht="16.5" customHeight="1">
      <c r="B138" s="45"/>
      <c r="C138" s="240" t="s">
        <v>282</v>
      </c>
      <c r="D138" s="240" t="s">
        <v>337</v>
      </c>
      <c r="E138" s="241" t="s">
        <v>849</v>
      </c>
      <c r="F138" s="242" t="s">
        <v>850</v>
      </c>
      <c r="G138" s="242"/>
      <c r="H138" s="242"/>
      <c r="I138" s="242"/>
      <c r="J138" s="243" t="s">
        <v>330</v>
      </c>
      <c r="K138" s="244">
        <v>35</v>
      </c>
      <c r="L138" s="245">
        <v>0</v>
      </c>
      <c r="M138" s="246"/>
      <c r="N138" s="247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0.00025000000000000001</v>
      </c>
      <c r="Y138" s="236">
        <f>X138*K138</f>
        <v>0.0087500000000000008</v>
      </c>
      <c r="Z138" s="236">
        <v>0</v>
      </c>
      <c r="AA138" s="237">
        <f>Z138*K138</f>
        <v>0</v>
      </c>
      <c r="AR138" s="21" t="s">
        <v>357</v>
      </c>
      <c r="AT138" s="21" t="s">
        <v>337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290</v>
      </c>
      <c r="BM138" s="21" t="s">
        <v>1555</v>
      </c>
    </row>
    <row r="139" s="1" customFormat="1" ht="25.5" customHeight="1">
      <c r="B139" s="45"/>
      <c r="C139" s="227" t="s">
        <v>11</v>
      </c>
      <c r="D139" s="227" t="s">
        <v>231</v>
      </c>
      <c r="E139" s="228" t="s">
        <v>852</v>
      </c>
      <c r="F139" s="229" t="s">
        <v>853</v>
      </c>
      <c r="G139" s="229"/>
      <c r="H139" s="229"/>
      <c r="I139" s="229"/>
      <c r="J139" s="230" t="s">
        <v>330</v>
      </c>
      <c r="K139" s="231">
        <v>5</v>
      </c>
      <c r="L139" s="232">
        <v>0</v>
      </c>
      <c r="M139" s="233"/>
      <c r="N139" s="234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290</v>
      </c>
      <c r="AT139" s="21" t="s">
        <v>231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290</v>
      </c>
      <c r="BM139" s="21" t="s">
        <v>1556</v>
      </c>
    </row>
    <row r="140" s="1" customFormat="1" ht="16.5" customHeight="1">
      <c r="B140" s="45"/>
      <c r="C140" s="240" t="s">
        <v>290</v>
      </c>
      <c r="D140" s="240" t="s">
        <v>337</v>
      </c>
      <c r="E140" s="241" t="s">
        <v>855</v>
      </c>
      <c r="F140" s="242" t="s">
        <v>856</v>
      </c>
      <c r="G140" s="242"/>
      <c r="H140" s="242"/>
      <c r="I140" s="242"/>
      <c r="J140" s="243" t="s">
        <v>330</v>
      </c>
      <c r="K140" s="244">
        <v>5</v>
      </c>
      <c r="L140" s="245">
        <v>0</v>
      </c>
      <c r="M140" s="246"/>
      <c r="N140" s="247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0.00034000000000000002</v>
      </c>
      <c r="Y140" s="236">
        <f>X140*K140</f>
        <v>0.0017000000000000001</v>
      </c>
      <c r="Z140" s="236">
        <v>0</v>
      </c>
      <c r="AA140" s="237">
        <f>Z140*K140</f>
        <v>0</v>
      </c>
      <c r="AR140" s="21" t="s">
        <v>357</v>
      </c>
      <c r="AT140" s="21" t="s">
        <v>337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290</v>
      </c>
      <c r="BM140" s="21" t="s">
        <v>1557</v>
      </c>
    </row>
    <row r="141" s="1" customFormat="1" ht="25.5" customHeight="1">
      <c r="B141" s="45"/>
      <c r="C141" s="227" t="s">
        <v>294</v>
      </c>
      <c r="D141" s="227" t="s">
        <v>231</v>
      </c>
      <c r="E141" s="228" t="s">
        <v>876</v>
      </c>
      <c r="F141" s="229" t="s">
        <v>877</v>
      </c>
      <c r="G141" s="229"/>
      <c r="H141" s="229"/>
      <c r="I141" s="229"/>
      <c r="J141" s="230" t="s">
        <v>481</v>
      </c>
      <c r="K141" s="231">
        <v>6</v>
      </c>
      <c r="L141" s="232">
        <v>0</v>
      </c>
      <c r="M141" s="233"/>
      <c r="N141" s="234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290</v>
      </c>
      <c r="AT141" s="21" t="s">
        <v>231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290</v>
      </c>
      <c r="BM141" s="21" t="s">
        <v>1558</v>
      </c>
    </row>
    <row r="142" s="1" customFormat="1" ht="16.5" customHeight="1">
      <c r="B142" s="45"/>
      <c r="C142" s="240" t="s">
        <v>298</v>
      </c>
      <c r="D142" s="240" t="s">
        <v>337</v>
      </c>
      <c r="E142" s="241" t="s">
        <v>879</v>
      </c>
      <c r="F142" s="242" t="s">
        <v>880</v>
      </c>
      <c r="G142" s="242"/>
      <c r="H142" s="242"/>
      <c r="I142" s="242"/>
      <c r="J142" s="243" t="s">
        <v>481</v>
      </c>
      <c r="K142" s="244">
        <v>6</v>
      </c>
      <c r="L142" s="245">
        <v>0</v>
      </c>
      <c r="M142" s="246"/>
      <c r="N142" s="247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0.00010000000000000001</v>
      </c>
      <c r="Y142" s="236">
        <f>X142*K142</f>
        <v>0.00060000000000000006</v>
      </c>
      <c r="Z142" s="236">
        <v>0</v>
      </c>
      <c r="AA142" s="237">
        <f>Z142*K142</f>
        <v>0</v>
      </c>
      <c r="AR142" s="21" t="s">
        <v>357</v>
      </c>
      <c r="AT142" s="21" t="s">
        <v>337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290</v>
      </c>
      <c r="BM142" s="21" t="s">
        <v>1559</v>
      </c>
    </row>
    <row r="143" s="1" customFormat="1" ht="38.25" customHeight="1">
      <c r="B143" s="45"/>
      <c r="C143" s="227" t="s">
        <v>302</v>
      </c>
      <c r="D143" s="227" t="s">
        <v>231</v>
      </c>
      <c r="E143" s="228" t="s">
        <v>1560</v>
      </c>
      <c r="F143" s="229" t="s">
        <v>1561</v>
      </c>
      <c r="G143" s="229"/>
      <c r="H143" s="229"/>
      <c r="I143" s="229"/>
      <c r="J143" s="230" t="s">
        <v>481</v>
      </c>
      <c r="K143" s="231">
        <v>4</v>
      </c>
      <c r="L143" s="232">
        <v>0</v>
      </c>
      <c r="M143" s="233"/>
      <c r="N143" s="234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290</v>
      </c>
      <c r="AT143" s="21" t="s">
        <v>231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290</v>
      </c>
      <c r="BM143" s="21" t="s">
        <v>1562</v>
      </c>
    </row>
    <row r="144" s="1" customFormat="1" ht="16.5" customHeight="1">
      <c r="B144" s="45"/>
      <c r="C144" s="240" t="s">
        <v>307</v>
      </c>
      <c r="D144" s="240" t="s">
        <v>337</v>
      </c>
      <c r="E144" s="241" t="s">
        <v>1563</v>
      </c>
      <c r="F144" s="242" t="s">
        <v>1564</v>
      </c>
      <c r="G144" s="242"/>
      <c r="H144" s="242"/>
      <c r="I144" s="242"/>
      <c r="J144" s="243" t="s">
        <v>481</v>
      </c>
      <c r="K144" s="244">
        <v>4</v>
      </c>
      <c r="L144" s="245">
        <v>0</v>
      </c>
      <c r="M144" s="246"/>
      <c r="N144" s="247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6.0000000000000002E-05</v>
      </c>
      <c r="Y144" s="236">
        <f>X144*K144</f>
        <v>0.00024000000000000001</v>
      </c>
      <c r="Z144" s="236">
        <v>0</v>
      </c>
      <c r="AA144" s="237">
        <f>Z144*K144</f>
        <v>0</v>
      </c>
      <c r="AR144" s="21" t="s">
        <v>357</v>
      </c>
      <c r="AT144" s="21" t="s">
        <v>337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290</v>
      </c>
      <c r="BM144" s="21" t="s">
        <v>1565</v>
      </c>
    </row>
    <row r="145" s="1" customFormat="1" ht="25.5" customHeight="1">
      <c r="B145" s="45"/>
      <c r="C145" s="227" t="s">
        <v>10</v>
      </c>
      <c r="D145" s="227" t="s">
        <v>231</v>
      </c>
      <c r="E145" s="228" t="s">
        <v>971</v>
      </c>
      <c r="F145" s="229" t="s">
        <v>972</v>
      </c>
      <c r="G145" s="229"/>
      <c r="H145" s="229"/>
      <c r="I145" s="229"/>
      <c r="J145" s="230" t="s">
        <v>481</v>
      </c>
      <c r="K145" s="231">
        <v>1</v>
      </c>
      <c r="L145" s="232">
        <v>0</v>
      </c>
      <c r="M145" s="233"/>
      <c r="N145" s="234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290</v>
      </c>
      <c r="AT145" s="21" t="s">
        <v>231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290</v>
      </c>
      <c r="BM145" s="21" t="s">
        <v>1566</v>
      </c>
    </row>
    <row r="146" s="1" customFormat="1" ht="25.5" customHeight="1">
      <c r="B146" s="45"/>
      <c r="C146" s="240" t="s">
        <v>314</v>
      </c>
      <c r="D146" s="240" t="s">
        <v>337</v>
      </c>
      <c r="E146" s="241" t="s">
        <v>974</v>
      </c>
      <c r="F146" s="242" t="s">
        <v>975</v>
      </c>
      <c r="G146" s="242"/>
      <c r="H146" s="242"/>
      <c r="I146" s="242"/>
      <c r="J146" s="243" t="s">
        <v>481</v>
      </c>
      <c r="K146" s="244">
        <v>1</v>
      </c>
      <c r="L146" s="245">
        <v>0</v>
      </c>
      <c r="M146" s="246"/>
      <c r="N146" s="247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0.0013799999999999999</v>
      </c>
      <c r="Y146" s="236">
        <f>X146*K146</f>
        <v>0.0013799999999999999</v>
      </c>
      <c r="Z146" s="236">
        <v>0</v>
      </c>
      <c r="AA146" s="237">
        <f>Z146*K146</f>
        <v>0</v>
      </c>
      <c r="AR146" s="21" t="s">
        <v>357</v>
      </c>
      <c r="AT146" s="21" t="s">
        <v>337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290</v>
      </c>
      <c r="BM146" s="21" t="s">
        <v>1567</v>
      </c>
    </row>
    <row r="147" s="1" customFormat="1" ht="25.5" customHeight="1">
      <c r="B147" s="45"/>
      <c r="C147" s="227" t="s">
        <v>318</v>
      </c>
      <c r="D147" s="227" t="s">
        <v>231</v>
      </c>
      <c r="E147" s="228" t="s">
        <v>882</v>
      </c>
      <c r="F147" s="229" t="s">
        <v>883</v>
      </c>
      <c r="G147" s="229"/>
      <c r="H147" s="229"/>
      <c r="I147" s="229"/>
      <c r="J147" s="230" t="s">
        <v>330</v>
      </c>
      <c r="K147" s="231">
        <v>35</v>
      </c>
      <c r="L147" s="232">
        <v>0</v>
      </c>
      <c r="M147" s="233"/>
      <c r="N147" s="234">
        <f>ROUND(L147*K147,1)</f>
        <v>0</v>
      </c>
      <c r="O147" s="234"/>
      <c r="P147" s="234"/>
      <c r="Q147" s="234"/>
      <c r="R147" s="47"/>
      <c r="T147" s="235" t="s">
        <v>22</v>
      </c>
      <c r="U147" s="55" t="s">
        <v>50</v>
      </c>
      <c r="V147" s="46"/>
      <c r="W147" s="236">
        <f>V147*K147</f>
        <v>0</v>
      </c>
      <c r="X147" s="236">
        <v>0</v>
      </c>
      <c r="Y147" s="236">
        <f>X147*K147</f>
        <v>0</v>
      </c>
      <c r="Z147" s="236">
        <v>0</v>
      </c>
      <c r="AA147" s="237">
        <f>Z147*K147</f>
        <v>0</v>
      </c>
      <c r="AR147" s="21" t="s">
        <v>290</v>
      </c>
      <c r="AT147" s="21" t="s">
        <v>231</v>
      </c>
      <c r="AU147" s="21" t="s">
        <v>93</v>
      </c>
      <c r="AY147" s="21" t="s">
        <v>230</v>
      </c>
      <c r="BE147" s="152">
        <f>IF(U147="základní",N147,0)</f>
        <v>0</v>
      </c>
      <c r="BF147" s="152">
        <f>IF(U147="snížená",N147,0)</f>
        <v>0</v>
      </c>
      <c r="BG147" s="152">
        <f>IF(U147="zákl. přenesená",N147,0)</f>
        <v>0</v>
      </c>
      <c r="BH147" s="152">
        <f>IF(U147="sníž. přenesená",N147,0)</f>
        <v>0</v>
      </c>
      <c r="BI147" s="152">
        <f>IF(U147="nulová",N147,0)</f>
        <v>0</v>
      </c>
      <c r="BJ147" s="21" t="s">
        <v>102</v>
      </c>
      <c r="BK147" s="152">
        <f>ROUND(L147*K147,1)</f>
        <v>0</v>
      </c>
      <c r="BL147" s="21" t="s">
        <v>290</v>
      </c>
      <c r="BM147" s="21" t="s">
        <v>1568</v>
      </c>
    </row>
    <row r="148" s="1" customFormat="1" ht="25.5" customHeight="1">
      <c r="B148" s="45"/>
      <c r="C148" s="240" t="s">
        <v>322</v>
      </c>
      <c r="D148" s="240" t="s">
        <v>337</v>
      </c>
      <c r="E148" s="241" t="s">
        <v>885</v>
      </c>
      <c r="F148" s="242" t="s">
        <v>886</v>
      </c>
      <c r="G148" s="242"/>
      <c r="H148" s="242"/>
      <c r="I148" s="242"/>
      <c r="J148" s="243" t="s">
        <v>330</v>
      </c>
      <c r="K148" s="244">
        <v>35</v>
      </c>
      <c r="L148" s="245">
        <v>0</v>
      </c>
      <c r="M148" s="246"/>
      <c r="N148" s="247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0.00019000000000000001</v>
      </c>
      <c r="Y148" s="236">
        <f>X148*K148</f>
        <v>0.0066500000000000005</v>
      </c>
      <c r="Z148" s="236">
        <v>0</v>
      </c>
      <c r="AA148" s="237">
        <f>Z148*K148</f>
        <v>0</v>
      </c>
      <c r="AR148" s="21" t="s">
        <v>357</v>
      </c>
      <c r="AT148" s="21" t="s">
        <v>337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290</v>
      </c>
      <c r="BM148" s="21" t="s">
        <v>1569</v>
      </c>
    </row>
    <row r="149" s="1" customFormat="1" ht="25.5" customHeight="1">
      <c r="B149" s="45"/>
      <c r="C149" s="227" t="s">
        <v>327</v>
      </c>
      <c r="D149" s="227" t="s">
        <v>231</v>
      </c>
      <c r="E149" s="228" t="s">
        <v>894</v>
      </c>
      <c r="F149" s="229" t="s">
        <v>895</v>
      </c>
      <c r="G149" s="229"/>
      <c r="H149" s="229"/>
      <c r="I149" s="229"/>
      <c r="J149" s="230" t="s">
        <v>330</v>
      </c>
      <c r="K149" s="231">
        <v>25</v>
      </c>
      <c r="L149" s="232">
        <v>0</v>
      </c>
      <c r="M149" s="233"/>
      <c r="N149" s="234">
        <f>ROUND(L149*K149,1)</f>
        <v>0</v>
      </c>
      <c r="O149" s="234"/>
      <c r="P149" s="234"/>
      <c r="Q149" s="234"/>
      <c r="R149" s="47"/>
      <c r="T149" s="235" t="s">
        <v>22</v>
      </c>
      <c r="U149" s="55" t="s">
        <v>50</v>
      </c>
      <c r="V149" s="46"/>
      <c r="W149" s="236">
        <f>V149*K149</f>
        <v>0</v>
      </c>
      <c r="X149" s="236">
        <v>0</v>
      </c>
      <c r="Y149" s="236">
        <f>X149*K149</f>
        <v>0</v>
      </c>
      <c r="Z149" s="236">
        <v>0</v>
      </c>
      <c r="AA149" s="237">
        <f>Z149*K149</f>
        <v>0</v>
      </c>
      <c r="AR149" s="21" t="s">
        <v>290</v>
      </c>
      <c r="AT149" s="21" t="s">
        <v>231</v>
      </c>
      <c r="AU149" s="21" t="s">
        <v>93</v>
      </c>
      <c r="AY149" s="21" t="s">
        <v>230</v>
      </c>
      <c r="BE149" s="152">
        <f>IF(U149="základní",N149,0)</f>
        <v>0</v>
      </c>
      <c r="BF149" s="152">
        <f>IF(U149="snížená",N149,0)</f>
        <v>0</v>
      </c>
      <c r="BG149" s="152">
        <f>IF(U149="zákl. přenesená",N149,0)</f>
        <v>0</v>
      </c>
      <c r="BH149" s="152">
        <f>IF(U149="sníž. přenesená",N149,0)</f>
        <v>0</v>
      </c>
      <c r="BI149" s="152">
        <f>IF(U149="nulová",N149,0)</f>
        <v>0</v>
      </c>
      <c r="BJ149" s="21" t="s">
        <v>102</v>
      </c>
      <c r="BK149" s="152">
        <f>ROUND(L149*K149,1)</f>
        <v>0</v>
      </c>
      <c r="BL149" s="21" t="s">
        <v>290</v>
      </c>
      <c r="BM149" s="21" t="s">
        <v>1570</v>
      </c>
    </row>
    <row r="150" s="1" customFormat="1" ht="25.5" customHeight="1">
      <c r="B150" s="45"/>
      <c r="C150" s="240" t="s">
        <v>332</v>
      </c>
      <c r="D150" s="240" t="s">
        <v>337</v>
      </c>
      <c r="E150" s="241" t="s">
        <v>897</v>
      </c>
      <c r="F150" s="242" t="s">
        <v>898</v>
      </c>
      <c r="G150" s="242"/>
      <c r="H150" s="242"/>
      <c r="I150" s="242"/>
      <c r="J150" s="243" t="s">
        <v>330</v>
      </c>
      <c r="K150" s="244">
        <v>25</v>
      </c>
      <c r="L150" s="245">
        <v>0</v>
      </c>
      <c r="M150" s="246"/>
      <c r="N150" s="247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4.0000000000000003E-05</v>
      </c>
      <c r="Y150" s="236">
        <f>X150*K150</f>
        <v>0.001</v>
      </c>
      <c r="Z150" s="236">
        <v>0</v>
      </c>
      <c r="AA150" s="237">
        <f>Z150*K150</f>
        <v>0</v>
      </c>
      <c r="AR150" s="21" t="s">
        <v>357</v>
      </c>
      <c r="AT150" s="21" t="s">
        <v>337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290</v>
      </c>
      <c r="BM150" s="21" t="s">
        <v>1571</v>
      </c>
    </row>
    <row r="151" s="1" customFormat="1" ht="16.5" customHeight="1">
      <c r="B151" s="45"/>
      <c r="C151" s="227" t="s">
        <v>336</v>
      </c>
      <c r="D151" s="227" t="s">
        <v>231</v>
      </c>
      <c r="E151" s="228" t="s">
        <v>906</v>
      </c>
      <c r="F151" s="229" t="s">
        <v>907</v>
      </c>
      <c r="G151" s="229"/>
      <c r="H151" s="229"/>
      <c r="I151" s="229"/>
      <c r="J151" s="230" t="s">
        <v>481</v>
      </c>
      <c r="K151" s="231">
        <v>60</v>
      </c>
      <c r="L151" s="232">
        <v>0</v>
      </c>
      <c r="M151" s="233"/>
      <c r="N151" s="234">
        <f>ROUND(L151*K151,1)</f>
        <v>0</v>
      </c>
      <c r="O151" s="234"/>
      <c r="P151" s="234"/>
      <c r="Q151" s="234"/>
      <c r="R151" s="47"/>
      <c r="T151" s="235" t="s">
        <v>22</v>
      </c>
      <c r="U151" s="55" t="s">
        <v>50</v>
      </c>
      <c r="V151" s="46"/>
      <c r="W151" s="236">
        <f>V151*K151</f>
        <v>0</v>
      </c>
      <c r="X151" s="236">
        <v>0</v>
      </c>
      <c r="Y151" s="236">
        <f>X151*K151</f>
        <v>0</v>
      </c>
      <c r="Z151" s="236">
        <v>0</v>
      </c>
      <c r="AA151" s="237">
        <f>Z151*K151</f>
        <v>0</v>
      </c>
      <c r="AR151" s="21" t="s">
        <v>290</v>
      </c>
      <c r="AT151" s="21" t="s">
        <v>231</v>
      </c>
      <c r="AU151" s="21" t="s">
        <v>93</v>
      </c>
      <c r="AY151" s="21" t="s">
        <v>230</v>
      </c>
      <c r="BE151" s="152">
        <f>IF(U151="základní",N151,0)</f>
        <v>0</v>
      </c>
      <c r="BF151" s="152">
        <f>IF(U151="snížená",N151,0)</f>
        <v>0</v>
      </c>
      <c r="BG151" s="152">
        <f>IF(U151="zákl. přenesená",N151,0)</f>
        <v>0</v>
      </c>
      <c r="BH151" s="152">
        <f>IF(U151="sníž. přenesená",N151,0)</f>
        <v>0</v>
      </c>
      <c r="BI151" s="152">
        <f>IF(U151="nulová",N151,0)</f>
        <v>0</v>
      </c>
      <c r="BJ151" s="21" t="s">
        <v>102</v>
      </c>
      <c r="BK151" s="152">
        <f>ROUND(L151*K151,1)</f>
        <v>0</v>
      </c>
      <c r="BL151" s="21" t="s">
        <v>290</v>
      </c>
      <c r="BM151" s="21" t="s">
        <v>1572</v>
      </c>
    </row>
    <row r="152" s="1" customFormat="1" ht="16.5" customHeight="1">
      <c r="B152" s="45"/>
      <c r="C152" s="240" t="s">
        <v>341</v>
      </c>
      <c r="D152" s="240" t="s">
        <v>337</v>
      </c>
      <c r="E152" s="241" t="s">
        <v>909</v>
      </c>
      <c r="F152" s="242" t="s">
        <v>910</v>
      </c>
      <c r="G152" s="242"/>
      <c r="H152" s="242"/>
      <c r="I152" s="242"/>
      <c r="J152" s="243" t="s">
        <v>481</v>
      </c>
      <c r="K152" s="244">
        <v>60</v>
      </c>
      <c r="L152" s="245">
        <v>0</v>
      </c>
      <c r="M152" s="246"/>
      <c r="N152" s="247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0</v>
      </c>
      <c r="AA152" s="237">
        <f>Z152*K152</f>
        <v>0</v>
      </c>
      <c r="AR152" s="21" t="s">
        <v>357</v>
      </c>
      <c r="AT152" s="21" t="s">
        <v>337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290</v>
      </c>
      <c r="BM152" s="21" t="s">
        <v>1573</v>
      </c>
    </row>
    <row r="153" s="1" customFormat="1" ht="25.5" customHeight="1">
      <c r="B153" s="45"/>
      <c r="C153" s="227" t="s">
        <v>345</v>
      </c>
      <c r="D153" s="227" t="s">
        <v>231</v>
      </c>
      <c r="E153" s="228" t="s">
        <v>912</v>
      </c>
      <c r="F153" s="229" t="s">
        <v>913</v>
      </c>
      <c r="G153" s="229"/>
      <c r="H153" s="229"/>
      <c r="I153" s="229"/>
      <c r="J153" s="230" t="s">
        <v>481</v>
      </c>
      <c r="K153" s="231">
        <v>60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</v>
      </c>
      <c r="AA153" s="237">
        <f>Z153*K153</f>
        <v>0</v>
      </c>
      <c r="AR153" s="21" t="s">
        <v>290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290</v>
      </c>
      <c r="BM153" s="21" t="s">
        <v>1574</v>
      </c>
    </row>
    <row r="154" s="1" customFormat="1" ht="25.5" customHeight="1">
      <c r="B154" s="45"/>
      <c r="C154" s="227" t="s">
        <v>349</v>
      </c>
      <c r="D154" s="227" t="s">
        <v>231</v>
      </c>
      <c r="E154" s="228" t="s">
        <v>1575</v>
      </c>
      <c r="F154" s="229" t="s">
        <v>1576</v>
      </c>
      <c r="G154" s="229"/>
      <c r="H154" s="229"/>
      <c r="I154" s="229"/>
      <c r="J154" s="230" t="s">
        <v>481</v>
      </c>
      <c r="K154" s="231">
        <v>10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0</v>
      </c>
      <c r="Y154" s="236">
        <f>X154*K154</f>
        <v>0</v>
      </c>
      <c r="Z154" s="236">
        <v>0</v>
      </c>
      <c r="AA154" s="237">
        <f>Z154*K154</f>
        <v>0</v>
      </c>
      <c r="AR154" s="21" t="s">
        <v>290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290</v>
      </c>
      <c r="BM154" s="21" t="s">
        <v>1577</v>
      </c>
    </row>
    <row r="155" s="1" customFormat="1" ht="25.5" customHeight="1">
      <c r="B155" s="45"/>
      <c r="C155" s="227" t="s">
        <v>353</v>
      </c>
      <c r="D155" s="227" t="s">
        <v>231</v>
      </c>
      <c r="E155" s="228" t="s">
        <v>1578</v>
      </c>
      <c r="F155" s="229" t="s">
        <v>1579</v>
      </c>
      <c r="G155" s="229"/>
      <c r="H155" s="229"/>
      <c r="I155" s="229"/>
      <c r="J155" s="230" t="s">
        <v>481</v>
      </c>
      <c r="K155" s="231">
        <v>10</v>
      </c>
      <c r="L155" s="232">
        <v>0</v>
      </c>
      <c r="M155" s="233"/>
      <c r="N155" s="234">
        <f>ROUND(L155*K155,1)</f>
        <v>0</v>
      </c>
      <c r="O155" s="234"/>
      <c r="P155" s="234"/>
      <c r="Q155" s="234"/>
      <c r="R155" s="47"/>
      <c r="T155" s="235" t="s">
        <v>22</v>
      </c>
      <c r="U155" s="55" t="s">
        <v>50</v>
      </c>
      <c r="V155" s="46"/>
      <c r="W155" s="236">
        <f>V155*K155</f>
        <v>0</v>
      </c>
      <c r="X155" s="236">
        <v>0</v>
      </c>
      <c r="Y155" s="236">
        <f>X155*K155</f>
        <v>0</v>
      </c>
      <c r="Z155" s="236">
        <v>0</v>
      </c>
      <c r="AA155" s="237">
        <f>Z155*K155</f>
        <v>0</v>
      </c>
      <c r="AR155" s="21" t="s">
        <v>487</v>
      </c>
      <c r="AT155" s="21" t="s">
        <v>231</v>
      </c>
      <c r="AU155" s="21" t="s">
        <v>93</v>
      </c>
      <c r="AY155" s="21" t="s">
        <v>230</v>
      </c>
      <c r="BE155" s="152">
        <f>IF(U155="základní",N155,0)</f>
        <v>0</v>
      </c>
      <c r="BF155" s="152">
        <f>IF(U155="snížená",N155,0)</f>
        <v>0</v>
      </c>
      <c r="BG155" s="152">
        <f>IF(U155="zákl. přenesená",N155,0)</f>
        <v>0</v>
      </c>
      <c r="BH155" s="152">
        <f>IF(U155="sníž. přenesená",N155,0)</f>
        <v>0</v>
      </c>
      <c r="BI155" s="152">
        <f>IF(U155="nulová",N155,0)</f>
        <v>0</v>
      </c>
      <c r="BJ155" s="21" t="s">
        <v>102</v>
      </c>
      <c r="BK155" s="152">
        <f>ROUND(L155*K155,1)</f>
        <v>0</v>
      </c>
      <c r="BL155" s="21" t="s">
        <v>487</v>
      </c>
      <c r="BM155" s="21" t="s">
        <v>1580</v>
      </c>
    </row>
    <row r="156" s="1" customFormat="1" ht="25.5" customHeight="1">
      <c r="B156" s="45"/>
      <c r="C156" s="240" t="s">
        <v>357</v>
      </c>
      <c r="D156" s="240" t="s">
        <v>337</v>
      </c>
      <c r="E156" s="241" t="s">
        <v>1581</v>
      </c>
      <c r="F156" s="242" t="s">
        <v>1582</v>
      </c>
      <c r="G156" s="242"/>
      <c r="H156" s="242"/>
      <c r="I156" s="242"/>
      <c r="J156" s="243" t="s">
        <v>481</v>
      </c>
      <c r="K156" s="244">
        <v>10</v>
      </c>
      <c r="L156" s="245">
        <v>0</v>
      </c>
      <c r="M156" s="246"/>
      <c r="N156" s="247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3.0000000000000001E-05</v>
      </c>
      <c r="Y156" s="236">
        <f>X156*K156</f>
        <v>0.00030000000000000003</v>
      </c>
      <c r="Z156" s="236">
        <v>0</v>
      </c>
      <c r="AA156" s="237">
        <f>Z156*K156</f>
        <v>0</v>
      </c>
      <c r="AR156" s="21" t="s">
        <v>1583</v>
      </c>
      <c r="AT156" s="21" t="s">
        <v>337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487</v>
      </c>
      <c r="BM156" s="21" t="s">
        <v>1584</v>
      </c>
    </row>
    <row r="157" s="1" customFormat="1" ht="38.25" customHeight="1">
      <c r="B157" s="45"/>
      <c r="C157" s="227" t="s">
        <v>361</v>
      </c>
      <c r="D157" s="227" t="s">
        <v>231</v>
      </c>
      <c r="E157" s="228" t="s">
        <v>1585</v>
      </c>
      <c r="F157" s="229" t="s">
        <v>1586</v>
      </c>
      <c r="G157" s="229"/>
      <c r="H157" s="229"/>
      <c r="I157" s="229"/>
      <c r="J157" s="230" t="s">
        <v>330</v>
      </c>
      <c r="K157" s="231">
        <v>40</v>
      </c>
      <c r="L157" s="232">
        <v>0</v>
      </c>
      <c r="M157" s="233"/>
      <c r="N157" s="234">
        <f>ROUND(L157*K157,1)</f>
        <v>0</v>
      </c>
      <c r="O157" s="234"/>
      <c r="P157" s="234"/>
      <c r="Q157" s="234"/>
      <c r="R157" s="47"/>
      <c r="T157" s="235" t="s">
        <v>22</v>
      </c>
      <c r="U157" s="55" t="s">
        <v>50</v>
      </c>
      <c r="V157" s="46"/>
      <c r="W157" s="236">
        <f>V157*K157</f>
        <v>0</v>
      </c>
      <c r="X157" s="236">
        <v>0</v>
      </c>
      <c r="Y157" s="236">
        <f>X157*K157</f>
        <v>0</v>
      </c>
      <c r="Z157" s="236">
        <v>0</v>
      </c>
      <c r="AA157" s="237">
        <f>Z157*K157</f>
        <v>0</v>
      </c>
      <c r="AR157" s="21" t="s">
        <v>290</v>
      </c>
      <c r="AT157" s="21" t="s">
        <v>231</v>
      </c>
      <c r="AU157" s="21" t="s">
        <v>93</v>
      </c>
      <c r="AY157" s="21" t="s">
        <v>230</v>
      </c>
      <c r="BE157" s="152">
        <f>IF(U157="základní",N157,0)</f>
        <v>0</v>
      </c>
      <c r="BF157" s="152">
        <f>IF(U157="snížená",N157,0)</f>
        <v>0</v>
      </c>
      <c r="BG157" s="152">
        <f>IF(U157="zákl. přenesená",N157,0)</f>
        <v>0</v>
      </c>
      <c r="BH157" s="152">
        <f>IF(U157="sníž. přenesená",N157,0)</f>
        <v>0</v>
      </c>
      <c r="BI157" s="152">
        <f>IF(U157="nulová",N157,0)</f>
        <v>0</v>
      </c>
      <c r="BJ157" s="21" t="s">
        <v>102</v>
      </c>
      <c r="BK157" s="152">
        <f>ROUND(L157*K157,1)</f>
        <v>0</v>
      </c>
      <c r="BL157" s="21" t="s">
        <v>290</v>
      </c>
      <c r="BM157" s="21" t="s">
        <v>1587</v>
      </c>
    </row>
    <row r="158" s="1" customFormat="1" ht="25.5" customHeight="1">
      <c r="B158" s="45"/>
      <c r="C158" s="227" t="s">
        <v>365</v>
      </c>
      <c r="D158" s="227" t="s">
        <v>231</v>
      </c>
      <c r="E158" s="228" t="s">
        <v>1588</v>
      </c>
      <c r="F158" s="229" t="s">
        <v>1589</v>
      </c>
      <c r="G158" s="229"/>
      <c r="H158" s="229"/>
      <c r="I158" s="229"/>
      <c r="J158" s="230" t="s">
        <v>330</v>
      </c>
      <c r="K158" s="231">
        <v>40</v>
      </c>
      <c r="L158" s="232">
        <v>0</v>
      </c>
      <c r="M158" s="233"/>
      <c r="N158" s="234">
        <f>ROUND(L158*K158,1)</f>
        <v>0</v>
      </c>
      <c r="O158" s="234"/>
      <c r="P158" s="234"/>
      <c r="Q158" s="234"/>
      <c r="R158" s="47"/>
      <c r="T158" s="235" t="s">
        <v>22</v>
      </c>
      <c r="U158" s="55" t="s">
        <v>50</v>
      </c>
      <c r="V158" s="46"/>
      <c r="W158" s="236">
        <f>V158*K158</f>
        <v>0</v>
      </c>
      <c r="X158" s="236">
        <v>0.00014999999999999999</v>
      </c>
      <c r="Y158" s="236">
        <f>X158*K158</f>
        <v>0.0059999999999999993</v>
      </c>
      <c r="Z158" s="236">
        <v>0</v>
      </c>
      <c r="AA158" s="237">
        <f>Z158*K158</f>
        <v>0</v>
      </c>
      <c r="AR158" s="21" t="s">
        <v>487</v>
      </c>
      <c r="AT158" s="21" t="s">
        <v>231</v>
      </c>
      <c r="AU158" s="21" t="s">
        <v>93</v>
      </c>
      <c r="AY158" s="21" t="s">
        <v>230</v>
      </c>
      <c r="BE158" s="152">
        <f>IF(U158="základní",N158,0)</f>
        <v>0</v>
      </c>
      <c r="BF158" s="152">
        <f>IF(U158="snížená",N158,0)</f>
        <v>0</v>
      </c>
      <c r="BG158" s="152">
        <f>IF(U158="zákl. přenesená",N158,0)</f>
        <v>0</v>
      </c>
      <c r="BH158" s="152">
        <f>IF(U158="sníž. přenesená",N158,0)</f>
        <v>0</v>
      </c>
      <c r="BI158" s="152">
        <f>IF(U158="nulová",N158,0)</f>
        <v>0</v>
      </c>
      <c r="BJ158" s="21" t="s">
        <v>102</v>
      </c>
      <c r="BK158" s="152">
        <f>ROUND(L158*K158,1)</f>
        <v>0</v>
      </c>
      <c r="BL158" s="21" t="s">
        <v>487</v>
      </c>
      <c r="BM158" s="21" t="s">
        <v>1590</v>
      </c>
    </row>
    <row r="159" s="1" customFormat="1" ht="25.5" customHeight="1">
      <c r="B159" s="45"/>
      <c r="C159" s="227" t="s">
        <v>369</v>
      </c>
      <c r="D159" s="227" t="s">
        <v>231</v>
      </c>
      <c r="E159" s="228" t="s">
        <v>933</v>
      </c>
      <c r="F159" s="229" t="s">
        <v>934</v>
      </c>
      <c r="G159" s="229"/>
      <c r="H159" s="229"/>
      <c r="I159" s="229"/>
      <c r="J159" s="230" t="s">
        <v>481</v>
      </c>
      <c r="K159" s="231">
        <v>5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</v>
      </c>
      <c r="Y159" s="236">
        <f>X159*K159</f>
        <v>0</v>
      </c>
      <c r="Z159" s="236">
        <v>0</v>
      </c>
      <c r="AA159" s="237">
        <f>Z159*K159</f>
        <v>0</v>
      </c>
      <c r="AR159" s="21" t="s">
        <v>290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290</v>
      </c>
      <c r="BM159" s="21" t="s">
        <v>1591</v>
      </c>
    </row>
    <row r="160" s="1" customFormat="1" ht="38.25" customHeight="1">
      <c r="B160" s="45"/>
      <c r="C160" s="240" t="s">
        <v>373</v>
      </c>
      <c r="D160" s="240" t="s">
        <v>337</v>
      </c>
      <c r="E160" s="241" t="s">
        <v>936</v>
      </c>
      <c r="F160" s="242" t="s">
        <v>937</v>
      </c>
      <c r="G160" s="242"/>
      <c r="H160" s="242"/>
      <c r="I160" s="242"/>
      <c r="J160" s="243" t="s">
        <v>481</v>
      </c>
      <c r="K160" s="244">
        <v>5</v>
      </c>
      <c r="L160" s="245">
        <v>0</v>
      </c>
      <c r="M160" s="246"/>
      <c r="N160" s="247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0.00042999999999999999</v>
      </c>
      <c r="Y160" s="236">
        <f>X160*K160</f>
        <v>0.00215</v>
      </c>
      <c r="Z160" s="236">
        <v>0</v>
      </c>
      <c r="AA160" s="237">
        <f>Z160*K160</f>
        <v>0</v>
      </c>
      <c r="AR160" s="21" t="s">
        <v>357</v>
      </c>
      <c r="AT160" s="21" t="s">
        <v>337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290</v>
      </c>
      <c r="BM160" s="21" t="s">
        <v>1592</v>
      </c>
    </row>
    <row r="161" s="10" customFormat="1" ht="29.88" customHeight="1">
      <c r="B161" s="213"/>
      <c r="C161" s="214"/>
      <c r="D161" s="224" t="s">
        <v>830</v>
      </c>
      <c r="E161" s="224"/>
      <c r="F161" s="224"/>
      <c r="G161" s="224"/>
      <c r="H161" s="224"/>
      <c r="I161" s="224"/>
      <c r="J161" s="224"/>
      <c r="K161" s="224"/>
      <c r="L161" s="224"/>
      <c r="M161" s="224"/>
      <c r="N161" s="238">
        <f>BK161</f>
        <v>0</v>
      </c>
      <c r="O161" s="239"/>
      <c r="P161" s="239"/>
      <c r="Q161" s="239"/>
      <c r="R161" s="217"/>
      <c r="T161" s="218"/>
      <c r="U161" s="214"/>
      <c r="V161" s="214"/>
      <c r="W161" s="219">
        <f>SUM(W162:W165)</f>
        <v>0</v>
      </c>
      <c r="X161" s="214"/>
      <c r="Y161" s="219">
        <f>SUM(Y162:Y165)</f>
        <v>0</v>
      </c>
      <c r="Z161" s="214"/>
      <c r="AA161" s="220">
        <f>SUM(AA162:AA165)</f>
        <v>0</v>
      </c>
      <c r="AR161" s="221" t="s">
        <v>93</v>
      </c>
      <c r="AT161" s="222" t="s">
        <v>81</v>
      </c>
      <c r="AU161" s="222" t="s">
        <v>89</v>
      </c>
      <c r="AY161" s="221" t="s">
        <v>230</v>
      </c>
      <c r="BK161" s="223">
        <f>SUM(BK162:BK165)</f>
        <v>0</v>
      </c>
    </row>
    <row r="162" s="1" customFormat="1" ht="16.5" customHeight="1">
      <c r="B162" s="45"/>
      <c r="C162" s="227" t="s">
        <v>377</v>
      </c>
      <c r="D162" s="227" t="s">
        <v>231</v>
      </c>
      <c r="E162" s="228" t="s">
        <v>989</v>
      </c>
      <c r="F162" s="229" t="s">
        <v>990</v>
      </c>
      <c r="G162" s="229"/>
      <c r="H162" s="229"/>
      <c r="I162" s="229"/>
      <c r="J162" s="230" t="s">
        <v>234</v>
      </c>
      <c r="K162" s="231">
        <v>4</v>
      </c>
      <c r="L162" s="232">
        <v>0</v>
      </c>
      <c r="M162" s="233"/>
      <c r="N162" s="234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</v>
      </c>
      <c r="Y162" s="236">
        <f>X162*K162</f>
        <v>0</v>
      </c>
      <c r="Z162" s="236">
        <v>0</v>
      </c>
      <c r="AA162" s="237">
        <f>Z162*K162</f>
        <v>0</v>
      </c>
      <c r="AR162" s="21" t="s">
        <v>991</v>
      </c>
      <c r="AT162" s="21" t="s">
        <v>231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991</v>
      </c>
      <c r="BM162" s="21" t="s">
        <v>1593</v>
      </c>
    </row>
    <row r="163" s="1" customFormat="1" ht="25.5" customHeight="1">
      <c r="B163" s="45"/>
      <c r="C163" s="227" t="s">
        <v>381</v>
      </c>
      <c r="D163" s="227" t="s">
        <v>231</v>
      </c>
      <c r="E163" s="228" t="s">
        <v>996</v>
      </c>
      <c r="F163" s="229" t="s">
        <v>997</v>
      </c>
      <c r="G163" s="229"/>
      <c r="H163" s="229"/>
      <c r="I163" s="229"/>
      <c r="J163" s="230" t="s">
        <v>234</v>
      </c>
      <c r="K163" s="231">
        <v>2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</v>
      </c>
      <c r="Y163" s="236">
        <f>X163*K163</f>
        <v>0</v>
      </c>
      <c r="Z163" s="236">
        <v>0</v>
      </c>
      <c r="AA163" s="237">
        <f>Z163*K163</f>
        <v>0</v>
      </c>
      <c r="AR163" s="21" t="s">
        <v>290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290</v>
      </c>
      <c r="BM163" s="21" t="s">
        <v>1594</v>
      </c>
    </row>
    <row r="164" s="1" customFormat="1" ht="16.5" customHeight="1">
      <c r="B164" s="45"/>
      <c r="C164" s="240" t="s">
        <v>385</v>
      </c>
      <c r="D164" s="240" t="s">
        <v>337</v>
      </c>
      <c r="E164" s="241" t="s">
        <v>999</v>
      </c>
      <c r="F164" s="242" t="s">
        <v>1000</v>
      </c>
      <c r="G164" s="242"/>
      <c r="H164" s="242"/>
      <c r="I164" s="242"/>
      <c r="J164" s="243" t="s">
        <v>1001</v>
      </c>
      <c r="K164" s="250">
        <v>0</v>
      </c>
      <c r="L164" s="245">
        <v>0</v>
      </c>
      <c r="M164" s="246"/>
      <c r="N164" s="247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</v>
      </c>
      <c r="Y164" s="236">
        <f>X164*K164</f>
        <v>0</v>
      </c>
      <c r="Z164" s="236">
        <v>0</v>
      </c>
      <c r="AA164" s="237">
        <f>Z164*K164</f>
        <v>0</v>
      </c>
      <c r="AR164" s="21" t="s">
        <v>357</v>
      </c>
      <c r="AT164" s="21" t="s">
        <v>337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290</v>
      </c>
      <c r="BM164" s="21" t="s">
        <v>1595</v>
      </c>
    </row>
    <row r="165" s="1" customFormat="1" ht="16.5" customHeight="1">
      <c r="B165" s="45"/>
      <c r="C165" s="227" t="s">
        <v>389</v>
      </c>
      <c r="D165" s="227" t="s">
        <v>231</v>
      </c>
      <c r="E165" s="228" t="s">
        <v>1003</v>
      </c>
      <c r="F165" s="229" t="s">
        <v>1004</v>
      </c>
      <c r="G165" s="229"/>
      <c r="H165" s="229"/>
      <c r="I165" s="229"/>
      <c r="J165" s="230" t="s">
        <v>481</v>
      </c>
      <c r="K165" s="231">
        <v>1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</v>
      </c>
      <c r="Y165" s="236">
        <f>X165*K165</f>
        <v>0</v>
      </c>
      <c r="Z165" s="236">
        <v>0</v>
      </c>
      <c r="AA165" s="237">
        <f>Z165*K165</f>
        <v>0</v>
      </c>
      <c r="AR165" s="21" t="s">
        <v>290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290</v>
      </c>
      <c r="BM165" s="21" t="s">
        <v>1596</v>
      </c>
    </row>
    <row r="166" s="1" customFormat="1" ht="49.92" customHeight="1">
      <c r="B166" s="45"/>
      <c r="C166" s="46"/>
      <c r="D166" s="215" t="s">
        <v>825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248">
        <f>BK166</f>
        <v>0</v>
      </c>
      <c r="O166" s="249"/>
      <c r="P166" s="249"/>
      <c r="Q166" s="249"/>
      <c r="R166" s="47"/>
      <c r="T166" s="201"/>
      <c r="U166" s="71"/>
      <c r="V166" s="71"/>
      <c r="W166" s="71"/>
      <c r="X166" s="71"/>
      <c r="Y166" s="71"/>
      <c r="Z166" s="71"/>
      <c r="AA166" s="73"/>
      <c r="AT166" s="21" t="s">
        <v>81</v>
      </c>
      <c r="AU166" s="21" t="s">
        <v>82</v>
      </c>
      <c r="AY166" s="21" t="s">
        <v>826</v>
      </c>
      <c r="BK166" s="152">
        <v>0</v>
      </c>
    </row>
    <row r="167" s="1" customFormat="1" ht="6.96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/>
    </row>
  </sheetData>
  <sheetProtection sheet="1" formatColumns="0" formatRows="0" objects="1" scenarios="1" spinCount="10" saltValue="Shnipq1GxcX25V++WtDW1FT6Ynqar2+mhfvNO0Fh5u05uTyuo9i/Lt7ModGEerYOX7tUlnMjNyBF0lLBHBpCyg==" hashValue="S2m/yPApbdUjvV/VajbG70fOW4KwIHOdkvdUFLhyQ4aRYZAa1t+eqL7PJ9yZGJUBeDF2Y768ftXeHBVW2G9Dlg==" algorithmName="SHA-512" password="CC35"/>
  <mergeCells count="196">
    <mergeCell ref="N165:Q165"/>
    <mergeCell ref="N164:Q164"/>
    <mergeCell ref="N166:Q166"/>
    <mergeCell ref="F158:I158"/>
    <mergeCell ref="F157:I157"/>
    <mergeCell ref="F159:I159"/>
    <mergeCell ref="F160:I160"/>
    <mergeCell ref="F162:I162"/>
    <mergeCell ref="F163:I163"/>
    <mergeCell ref="F164:I164"/>
    <mergeCell ref="F165:I165"/>
    <mergeCell ref="L158:M158"/>
    <mergeCell ref="L157:M157"/>
    <mergeCell ref="L159:M159"/>
    <mergeCell ref="L160:M160"/>
    <mergeCell ref="L162:M162"/>
    <mergeCell ref="L163:M163"/>
    <mergeCell ref="L164:M164"/>
    <mergeCell ref="L165:M165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2:Q162"/>
    <mergeCell ref="N163:Q163"/>
    <mergeCell ref="N161:Q161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5:Q95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D96:H96"/>
    <mergeCell ref="D97:H97"/>
    <mergeCell ref="N96:Q96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4:P114"/>
    <mergeCell ref="F111:P111"/>
    <mergeCell ref="F113:P113"/>
    <mergeCell ref="F112:P112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F126:I126"/>
    <mergeCell ref="L125:M125"/>
    <mergeCell ref="N125:Q125"/>
    <mergeCell ref="L126:M126"/>
    <mergeCell ref="N126:Q126"/>
    <mergeCell ref="N127:Q127"/>
    <mergeCell ref="N128:Q128"/>
    <mergeCell ref="N129:Q129"/>
    <mergeCell ref="N130:Q130"/>
    <mergeCell ref="N131:Q131"/>
    <mergeCell ref="N132:Q132"/>
    <mergeCell ref="N133:Q133"/>
    <mergeCell ref="F127:I127"/>
    <mergeCell ref="F130:I130"/>
    <mergeCell ref="F129:I129"/>
    <mergeCell ref="F128:I128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39:I139"/>
    <mergeCell ref="F140:I140"/>
    <mergeCell ref="F141:I141"/>
    <mergeCell ref="L127:M127"/>
    <mergeCell ref="L132:M132"/>
    <mergeCell ref="L128:M128"/>
    <mergeCell ref="L129:M129"/>
    <mergeCell ref="L130:M130"/>
    <mergeCell ref="L131:M131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4:Q134"/>
    <mergeCell ref="N137:Q137"/>
    <mergeCell ref="N135:Q135"/>
    <mergeCell ref="N136:Q136"/>
    <mergeCell ref="N138:Q138"/>
    <mergeCell ref="N139:Q139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61"/>
      <c r="B1" s="12"/>
      <c r="C1" s="12"/>
      <c r="D1" s="13" t="s">
        <v>1</v>
      </c>
      <c r="E1" s="12"/>
      <c r="F1" s="14" t="s">
        <v>161</v>
      </c>
      <c r="G1" s="14"/>
      <c r="H1" s="162" t="s">
        <v>162</v>
      </c>
      <c r="I1" s="162"/>
      <c r="J1" s="162"/>
      <c r="K1" s="162"/>
      <c r="L1" s="14" t="s">
        <v>163</v>
      </c>
      <c r="M1" s="12"/>
      <c r="N1" s="12"/>
      <c r="O1" s="13" t="s">
        <v>164</v>
      </c>
      <c r="P1" s="12"/>
      <c r="Q1" s="12"/>
      <c r="R1" s="12"/>
      <c r="S1" s="14" t="s">
        <v>165</v>
      </c>
      <c r="T1" s="14"/>
      <c r="U1" s="161"/>
      <c r="V1" s="161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131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93</v>
      </c>
    </row>
    <row r="4" ht="36.96" customHeight="1">
      <c r="B4" s="25"/>
      <c r="C4" s="26" t="s">
        <v>166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167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63" t="str">
        <f>'Rekapitulace stavby'!K6</f>
        <v>Stavební úpravy porodny krav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ht="25.44" customHeight="1">
      <c r="B7" s="25"/>
      <c r="C7" s="30"/>
      <c r="D7" s="37" t="s">
        <v>168</v>
      </c>
      <c r="E7" s="30"/>
      <c r="F7" s="163" t="s">
        <v>169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8"/>
    </row>
    <row r="8" ht="25.44" customHeight="1">
      <c r="B8" s="25"/>
      <c r="C8" s="30"/>
      <c r="D8" s="37" t="s">
        <v>170</v>
      </c>
      <c r="E8" s="30"/>
      <c r="F8" s="163" t="s">
        <v>1315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28"/>
    </row>
    <row r="9" s="1" customFormat="1" ht="32.88" customHeight="1">
      <c r="B9" s="45"/>
      <c r="C9" s="46"/>
      <c r="D9" s="34" t="s">
        <v>172</v>
      </c>
      <c r="E9" s="46"/>
      <c r="F9" s="35" t="s">
        <v>1597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="1" customFormat="1" ht="14.4" customHeight="1">
      <c r="B10" s="45"/>
      <c r="C10" s="46"/>
      <c r="D10" s="37" t="s">
        <v>21</v>
      </c>
      <c r="E10" s="46"/>
      <c r="F10" s="32" t="s">
        <v>22</v>
      </c>
      <c r="G10" s="46"/>
      <c r="H10" s="46"/>
      <c r="I10" s="46"/>
      <c r="J10" s="46"/>
      <c r="K10" s="46"/>
      <c r="L10" s="46"/>
      <c r="M10" s="37" t="s">
        <v>23</v>
      </c>
      <c r="N10" s="46"/>
      <c r="O10" s="32" t="s">
        <v>22</v>
      </c>
      <c r="P10" s="46"/>
      <c r="Q10" s="46"/>
      <c r="R10" s="47"/>
    </row>
    <row r="11" s="1" customFormat="1" ht="14.4" customHeight="1">
      <c r="B11" s="45"/>
      <c r="C11" s="46"/>
      <c r="D11" s="37" t="s">
        <v>24</v>
      </c>
      <c r="E11" s="46"/>
      <c r="F11" s="32" t="s">
        <v>25</v>
      </c>
      <c r="G11" s="46"/>
      <c r="H11" s="46"/>
      <c r="I11" s="46"/>
      <c r="J11" s="46"/>
      <c r="K11" s="46"/>
      <c r="L11" s="46"/>
      <c r="M11" s="37" t="s">
        <v>26</v>
      </c>
      <c r="N11" s="46"/>
      <c r="O11" s="164" t="str">
        <f>'Rekapitulace stavby'!AN8</f>
        <v>8. 2. 2019</v>
      </c>
      <c r="P11" s="89"/>
      <c r="Q11" s="46"/>
      <c r="R11" s="47"/>
    </row>
    <row r="12" s="1" customFormat="1" ht="10.8" customHeight="1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</row>
    <row r="13" s="1" customFormat="1" ht="14.4" customHeight="1">
      <c r="B13" s="45"/>
      <c r="C13" s="46"/>
      <c r="D13" s="37" t="s">
        <v>28</v>
      </c>
      <c r="E13" s="46"/>
      <c r="F13" s="46"/>
      <c r="G13" s="46"/>
      <c r="H13" s="46"/>
      <c r="I13" s="46"/>
      <c r="J13" s="46"/>
      <c r="K13" s="46"/>
      <c r="L13" s="46"/>
      <c r="M13" s="37" t="s">
        <v>29</v>
      </c>
      <c r="N13" s="46"/>
      <c r="O13" s="32" t="s">
        <v>30</v>
      </c>
      <c r="P13" s="32"/>
      <c r="Q13" s="46"/>
      <c r="R13" s="47"/>
    </row>
    <row r="14" s="1" customFormat="1" ht="18" customHeight="1">
      <c r="B14" s="45"/>
      <c r="C14" s="46"/>
      <c r="D14" s="46"/>
      <c r="E14" s="32" t="s">
        <v>31</v>
      </c>
      <c r="F14" s="46"/>
      <c r="G14" s="46"/>
      <c r="H14" s="46"/>
      <c r="I14" s="46"/>
      <c r="J14" s="46"/>
      <c r="K14" s="46"/>
      <c r="L14" s="46"/>
      <c r="M14" s="37" t="s">
        <v>32</v>
      </c>
      <c r="N14" s="46"/>
      <c r="O14" s="32" t="s">
        <v>33</v>
      </c>
      <c r="P14" s="32"/>
      <c r="Q14" s="46"/>
      <c r="R14" s="47"/>
    </row>
    <row r="15" s="1" customFormat="1" ht="6.96" customHeight="1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="1" customFormat="1" ht="14.4" customHeight="1">
      <c r="B16" s="45"/>
      <c r="C16" s="46"/>
      <c r="D16" s="37" t="s">
        <v>34</v>
      </c>
      <c r="E16" s="46"/>
      <c r="F16" s="46"/>
      <c r="G16" s="46"/>
      <c r="H16" s="46"/>
      <c r="I16" s="46"/>
      <c r="J16" s="46"/>
      <c r="K16" s="46"/>
      <c r="L16" s="46"/>
      <c r="M16" s="37" t="s">
        <v>29</v>
      </c>
      <c r="N16" s="46"/>
      <c r="O16" s="38" t="str">
        <f>IF('Rekapitulace stavby'!AN13="","",'Rekapitulace stavby'!AN13)</f>
        <v>Vyplň údaj</v>
      </c>
      <c r="P16" s="32"/>
      <c r="Q16" s="46"/>
      <c r="R16" s="47"/>
    </row>
    <row r="17" s="1" customFormat="1" ht="18" customHeight="1">
      <c r="B17" s="45"/>
      <c r="C17" s="46"/>
      <c r="D17" s="46"/>
      <c r="E17" s="38" t="str">
        <f>IF('Rekapitulace stavby'!E14="","",'Rekapitulace stavby'!E14)</f>
        <v>Vyplň údaj</v>
      </c>
      <c r="F17" s="165"/>
      <c r="G17" s="165"/>
      <c r="H17" s="165"/>
      <c r="I17" s="165"/>
      <c r="J17" s="165"/>
      <c r="K17" s="165"/>
      <c r="L17" s="165"/>
      <c r="M17" s="37" t="s">
        <v>32</v>
      </c>
      <c r="N17" s="46"/>
      <c r="O17" s="38" t="str">
        <f>IF('Rekapitulace stavby'!AN14="","",'Rekapitulace stavby'!AN14)</f>
        <v>Vyplň údaj</v>
      </c>
      <c r="P17" s="32"/>
      <c r="Q17" s="46"/>
      <c r="R17" s="47"/>
    </row>
    <row r="18" s="1" customFormat="1" ht="6.96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</row>
    <row r="19" s="1" customFormat="1" ht="14.4" customHeight="1">
      <c r="B19" s="45"/>
      <c r="C19" s="46"/>
      <c r="D19" s="37" t="s">
        <v>36</v>
      </c>
      <c r="E19" s="46"/>
      <c r="F19" s="46"/>
      <c r="G19" s="46"/>
      <c r="H19" s="46"/>
      <c r="I19" s="46"/>
      <c r="J19" s="46"/>
      <c r="K19" s="46"/>
      <c r="L19" s="46"/>
      <c r="M19" s="37" t="s">
        <v>29</v>
      </c>
      <c r="N19" s="46"/>
      <c r="O19" s="32" t="s">
        <v>37</v>
      </c>
      <c r="P19" s="32"/>
      <c r="Q19" s="46"/>
      <c r="R19" s="47"/>
    </row>
    <row r="20" s="1" customFormat="1" ht="18" customHeight="1">
      <c r="B20" s="45"/>
      <c r="C20" s="46"/>
      <c r="D20" s="46"/>
      <c r="E20" s="32" t="s">
        <v>38</v>
      </c>
      <c r="F20" s="46"/>
      <c r="G20" s="46"/>
      <c r="H20" s="46"/>
      <c r="I20" s="46"/>
      <c r="J20" s="46"/>
      <c r="K20" s="46"/>
      <c r="L20" s="46"/>
      <c r="M20" s="37" t="s">
        <v>32</v>
      </c>
      <c r="N20" s="46"/>
      <c r="O20" s="32" t="s">
        <v>39</v>
      </c>
      <c r="P20" s="32"/>
      <c r="Q20" s="46"/>
      <c r="R20" s="47"/>
    </row>
    <row r="21" s="1" customFormat="1" ht="6.96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="1" customFormat="1" ht="14.4" customHeight="1">
      <c r="B22" s="45"/>
      <c r="C22" s="46"/>
      <c r="D22" s="37" t="s">
        <v>40</v>
      </c>
      <c r="E22" s="46"/>
      <c r="F22" s="46"/>
      <c r="G22" s="46"/>
      <c r="H22" s="46"/>
      <c r="I22" s="46"/>
      <c r="J22" s="46"/>
      <c r="K22" s="46"/>
      <c r="L22" s="46"/>
      <c r="M22" s="37" t="s">
        <v>29</v>
      </c>
      <c r="N22" s="46"/>
      <c r="O22" s="32" t="str">
        <f>IF('Rekapitulace stavby'!AN19="","",'Rekapitulace stavby'!AN19)</f>
        <v/>
      </c>
      <c r="P22" s="32"/>
      <c r="Q22" s="46"/>
      <c r="R22" s="47"/>
    </row>
    <row r="23" s="1" customFormat="1" ht="18" customHeight="1">
      <c r="B23" s="45"/>
      <c r="C23" s="46"/>
      <c r="D23" s="46"/>
      <c r="E23" s="32" t="str">
        <f>IF('Rekapitulace stavby'!E20="","",'Rekapitulace stavby'!E20)</f>
        <v xml:space="preserve"> </v>
      </c>
      <c r="F23" s="46"/>
      <c r="G23" s="46"/>
      <c r="H23" s="46"/>
      <c r="I23" s="46"/>
      <c r="J23" s="46"/>
      <c r="K23" s="46"/>
      <c r="L23" s="46"/>
      <c r="M23" s="37" t="s">
        <v>32</v>
      </c>
      <c r="N23" s="46"/>
      <c r="O23" s="32" t="str">
        <f>IF('Rekapitulace stavby'!AN20="","",'Rekapitulace stavby'!AN20)</f>
        <v/>
      </c>
      <c r="P23" s="32"/>
      <c r="Q23" s="46"/>
      <c r="R23" s="47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</row>
    <row r="25" s="1" customFormat="1" ht="14.4" customHeight="1">
      <c r="B25" s="45"/>
      <c r="C25" s="46"/>
      <c r="D25" s="37" t="s">
        <v>42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16.5" customHeight="1">
      <c r="B26" s="45"/>
      <c r="C26" s="46"/>
      <c r="D26" s="46"/>
      <c r="E26" s="41" t="s">
        <v>22</v>
      </c>
      <c r="F26" s="41"/>
      <c r="G26" s="41"/>
      <c r="H26" s="41"/>
      <c r="I26" s="41"/>
      <c r="J26" s="41"/>
      <c r="K26" s="41"/>
      <c r="L26" s="41"/>
      <c r="M26" s="46"/>
      <c r="N26" s="46"/>
      <c r="O26" s="46"/>
      <c r="P26" s="46"/>
      <c r="Q26" s="46"/>
      <c r="R26" s="47"/>
    </row>
    <row r="27" s="1" customFormat="1" ht="6.96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7"/>
    </row>
    <row r="28" s="1" customFormat="1" ht="6.96" customHeight="1">
      <c r="B28" s="45"/>
      <c r="C28" s="4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46"/>
      <c r="R28" s="47"/>
    </row>
    <row r="29" s="1" customFormat="1" ht="14.4" customHeight="1">
      <c r="B29" s="45"/>
      <c r="C29" s="46"/>
      <c r="D29" s="166" t="s">
        <v>174</v>
      </c>
      <c r="E29" s="46"/>
      <c r="F29" s="46"/>
      <c r="G29" s="46"/>
      <c r="H29" s="46"/>
      <c r="I29" s="46"/>
      <c r="J29" s="46"/>
      <c r="K29" s="46"/>
      <c r="L29" s="46"/>
      <c r="M29" s="44">
        <f>N90</f>
        <v>0</v>
      </c>
      <c r="N29" s="44"/>
      <c r="O29" s="44"/>
      <c r="P29" s="44"/>
      <c r="Q29" s="46"/>
      <c r="R29" s="47"/>
    </row>
    <row r="30" s="1" customFormat="1" ht="14.4" customHeight="1">
      <c r="B30" s="45"/>
      <c r="C30" s="46"/>
      <c r="D30" s="43" t="s">
        <v>155</v>
      </c>
      <c r="E30" s="46"/>
      <c r="F30" s="46"/>
      <c r="G30" s="46"/>
      <c r="H30" s="46"/>
      <c r="I30" s="46"/>
      <c r="J30" s="46"/>
      <c r="K30" s="46"/>
      <c r="L30" s="46"/>
      <c r="M30" s="44">
        <f>N104</f>
        <v>0</v>
      </c>
      <c r="N30" s="44"/>
      <c r="O30" s="44"/>
      <c r="P30" s="44"/>
      <c r="Q30" s="46"/>
      <c r="R30" s="47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7"/>
    </row>
    <row r="32" s="1" customFormat="1" ht="25.44" customHeight="1">
      <c r="B32" s="45"/>
      <c r="C32" s="46"/>
      <c r="D32" s="167" t="s">
        <v>45</v>
      </c>
      <c r="E32" s="46"/>
      <c r="F32" s="46"/>
      <c r="G32" s="46"/>
      <c r="H32" s="46"/>
      <c r="I32" s="46"/>
      <c r="J32" s="46"/>
      <c r="K32" s="46"/>
      <c r="L32" s="46"/>
      <c r="M32" s="168">
        <f>ROUND(M29+M30,1)</f>
        <v>0</v>
      </c>
      <c r="N32" s="46"/>
      <c r="O32" s="46"/>
      <c r="P32" s="46"/>
      <c r="Q32" s="46"/>
      <c r="R32" s="47"/>
    </row>
    <row r="33" s="1" customFormat="1" ht="6.96" customHeight="1">
      <c r="B33" s="45"/>
      <c r="C33" s="4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46"/>
      <c r="R33" s="47"/>
    </row>
    <row r="34" hidden="1" s="1" customFormat="1" ht="14.4" customHeight="1">
      <c r="B34" s="45"/>
      <c r="C34" s="46"/>
      <c r="D34" s="53" t="s">
        <v>46</v>
      </c>
      <c r="E34" s="53" t="s">
        <v>47</v>
      </c>
      <c r="F34" s="54">
        <v>0.20999999999999999</v>
      </c>
      <c r="G34" s="169" t="s">
        <v>48</v>
      </c>
      <c r="H34" s="170">
        <f>(SUM(BE104:BE111)+SUM(BE131:BE209))</f>
        <v>0</v>
      </c>
      <c r="I34" s="46"/>
      <c r="J34" s="46"/>
      <c r="K34" s="46"/>
      <c r="L34" s="46"/>
      <c r="M34" s="170">
        <f>ROUND((SUM(BE104:BE111)+SUM(BE131:BE209)), 1)*F34</f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49</v>
      </c>
      <c r="F35" s="54">
        <v>0.14999999999999999</v>
      </c>
      <c r="G35" s="169" t="s">
        <v>48</v>
      </c>
      <c r="H35" s="170">
        <f>(SUM(BF104:BF111)+SUM(BF131:BF209))</f>
        <v>0</v>
      </c>
      <c r="I35" s="46"/>
      <c r="J35" s="46"/>
      <c r="K35" s="46"/>
      <c r="L35" s="46"/>
      <c r="M35" s="170">
        <f>ROUND((SUM(BF104:BF111)+SUM(BF131:BF209)), 1)*F35</f>
        <v>0</v>
      </c>
      <c r="N35" s="46"/>
      <c r="O35" s="46"/>
      <c r="P35" s="46"/>
      <c r="Q35" s="46"/>
      <c r="R35" s="47"/>
    </row>
    <row r="36" s="1" customFormat="1" ht="14.4" customHeight="1">
      <c r="B36" s="45"/>
      <c r="C36" s="46"/>
      <c r="D36" s="53" t="s">
        <v>46</v>
      </c>
      <c r="E36" s="53" t="s">
        <v>50</v>
      </c>
      <c r="F36" s="54">
        <v>0.20999999999999999</v>
      </c>
      <c r="G36" s="169" t="s">
        <v>48</v>
      </c>
      <c r="H36" s="170">
        <f>(SUM(BG104:BG111)+SUM(BG131:BG209))</f>
        <v>0</v>
      </c>
      <c r="I36" s="46"/>
      <c r="J36" s="46"/>
      <c r="K36" s="46"/>
      <c r="L36" s="46"/>
      <c r="M36" s="170">
        <v>0</v>
      </c>
      <c r="N36" s="46"/>
      <c r="O36" s="46"/>
      <c r="P36" s="46"/>
      <c r="Q36" s="46"/>
      <c r="R36" s="47"/>
    </row>
    <row r="37" s="1" customFormat="1" ht="14.4" customHeight="1">
      <c r="B37" s="45"/>
      <c r="C37" s="46"/>
      <c r="D37" s="46"/>
      <c r="E37" s="53" t="s">
        <v>51</v>
      </c>
      <c r="F37" s="54">
        <v>0.14999999999999999</v>
      </c>
      <c r="G37" s="169" t="s">
        <v>48</v>
      </c>
      <c r="H37" s="170">
        <f>(SUM(BH104:BH111)+SUM(BH131:BH209))</f>
        <v>0</v>
      </c>
      <c r="I37" s="46"/>
      <c r="J37" s="46"/>
      <c r="K37" s="46"/>
      <c r="L37" s="46"/>
      <c r="M37" s="170">
        <v>0</v>
      </c>
      <c r="N37" s="46"/>
      <c r="O37" s="46"/>
      <c r="P37" s="46"/>
      <c r="Q37" s="46"/>
      <c r="R37" s="47"/>
    </row>
    <row r="38" hidden="1" s="1" customFormat="1" ht="14.4" customHeight="1">
      <c r="B38" s="45"/>
      <c r="C38" s="46"/>
      <c r="D38" s="46"/>
      <c r="E38" s="53" t="s">
        <v>52</v>
      </c>
      <c r="F38" s="54">
        <v>0</v>
      </c>
      <c r="G38" s="169" t="s">
        <v>48</v>
      </c>
      <c r="H38" s="170">
        <f>(SUM(BI104:BI111)+SUM(BI131:BI209))</f>
        <v>0</v>
      </c>
      <c r="I38" s="46"/>
      <c r="J38" s="46"/>
      <c r="K38" s="46"/>
      <c r="L38" s="46"/>
      <c r="M38" s="170">
        <v>0</v>
      </c>
      <c r="N38" s="46"/>
      <c r="O38" s="46"/>
      <c r="P38" s="46"/>
      <c r="Q38" s="46"/>
      <c r="R38" s="47"/>
    </row>
    <row r="39" s="1" customFormat="1" ht="6.96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25.44" customHeight="1">
      <c r="B40" s="45"/>
      <c r="C40" s="159"/>
      <c r="D40" s="171" t="s">
        <v>53</v>
      </c>
      <c r="E40" s="102"/>
      <c r="F40" s="102"/>
      <c r="G40" s="172" t="s">
        <v>54</v>
      </c>
      <c r="H40" s="173" t="s">
        <v>55</v>
      </c>
      <c r="I40" s="102"/>
      <c r="J40" s="102"/>
      <c r="K40" s="102"/>
      <c r="L40" s="174">
        <f>SUM(M32:M38)</f>
        <v>0</v>
      </c>
      <c r="M40" s="174"/>
      <c r="N40" s="174"/>
      <c r="O40" s="174"/>
      <c r="P40" s="175"/>
      <c r="Q40" s="159"/>
      <c r="R40" s="47"/>
    </row>
    <row r="41" s="1" customFormat="1" ht="14.4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</row>
    <row r="42" s="1" customFormat="1" ht="14.4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7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56</v>
      </c>
      <c r="E50" s="66"/>
      <c r="F50" s="66"/>
      <c r="G50" s="66"/>
      <c r="H50" s="67"/>
      <c r="I50" s="46"/>
      <c r="J50" s="65" t="s">
        <v>57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58</v>
      </c>
      <c r="E59" s="71"/>
      <c r="F59" s="71"/>
      <c r="G59" s="72" t="s">
        <v>59</v>
      </c>
      <c r="H59" s="73"/>
      <c r="I59" s="46"/>
      <c r="J59" s="70" t="s">
        <v>58</v>
      </c>
      <c r="K59" s="71"/>
      <c r="L59" s="71"/>
      <c r="M59" s="71"/>
      <c r="N59" s="72" t="s">
        <v>59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60</v>
      </c>
      <c r="E61" s="66"/>
      <c r="F61" s="66"/>
      <c r="G61" s="66"/>
      <c r="H61" s="67"/>
      <c r="I61" s="46"/>
      <c r="J61" s="65" t="s">
        <v>61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58</v>
      </c>
      <c r="E70" s="71"/>
      <c r="F70" s="71"/>
      <c r="G70" s="72" t="s">
        <v>59</v>
      </c>
      <c r="H70" s="73"/>
      <c r="I70" s="46"/>
      <c r="J70" s="70" t="s">
        <v>58</v>
      </c>
      <c r="K70" s="71"/>
      <c r="L70" s="71"/>
      <c r="M70" s="71"/>
      <c r="N70" s="72" t="s">
        <v>59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8"/>
    </row>
    <row r="76" s="1" customFormat="1" ht="36.96" customHeight="1">
      <c r="B76" s="45"/>
      <c r="C76" s="26" t="s">
        <v>175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  <c r="T76" s="179"/>
      <c r="U76" s="179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  <c r="T77" s="179"/>
      <c r="U77" s="179"/>
    </row>
    <row r="78" s="1" customFormat="1" ht="30" customHeight="1">
      <c r="B78" s="45"/>
      <c r="C78" s="37" t="s">
        <v>19</v>
      </c>
      <c r="D78" s="46"/>
      <c r="E78" s="46"/>
      <c r="F78" s="163" t="str">
        <f>F6</f>
        <v>Stavební úpravy porodny krav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  <c r="T78" s="179"/>
      <c r="U78" s="179"/>
    </row>
    <row r="79" ht="30" customHeight="1">
      <c r="B79" s="25"/>
      <c r="C79" s="37" t="s">
        <v>168</v>
      </c>
      <c r="D79" s="30"/>
      <c r="E79" s="30"/>
      <c r="F79" s="163" t="s">
        <v>169</v>
      </c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8"/>
      <c r="T79" s="180"/>
      <c r="U79" s="180"/>
    </row>
    <row r="80" ht="30" customHeight="1">
      <c r="B80" s="25"/>
      <c r="C80" s="37" t="s">
        <v>170</v>
      </c>
      <c r="D80" s="30"/>
      <c r="E80" s="30"/>
      <c r="F80" s="163" t="s">
        <v>1315</v>
      </c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8"/>
      <c r="T80" s="180"/>
      <c r="U80" s="180"/>
    </row>
    <row r="81" s="1" customFormat="1" ht="36.96" customHeight="1">
      <c r="B81" s="45"/>
      <c r="C81" s="84" t="s">
        <v>172</v>
      </c>
      <c r="D81" s="46"/>
      <c r="E81" s="46"/>
      <c r="F81" s="86" t="str">
        <f>F9</f>
        <v>02c - ZTI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7"/>
      <c r="T81" s="179"/>
      <c r="U81" s="179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  <c r="T82" s="179"/>
      <c r="U82" s="179"/>
    </row>
    <row r="83" s="1" customFormat="1" ht="18" customHeight="1">
      <c r="B83" s="45"/>
      <c r="C83" s="37" t="s">
        <v>24</v>
      </c>
      <c r="D83" s="46"/>
      <c r="E83" s="46"/>
      <c r="F83" s="32" t="str">
        <f>F11</f>
        <v>Košetice</v>
      </c>
      <c r="G83" s="46"/>
      <c r="H83" s="46"/>
      <c r="I83" s="46"/>
      <c r="J83" s="46"/>
      <c r="K83" s="37" t="s">
        <v>26</v>
      </c>
      <c r="L83" s="46"/>
      <c r="M83" s="89" t="str">
        <f>IF(O11="","",O11)</f>
        <v>8. 2. 2019</v>
      </c>
      <c r="N83" s="89"/>
      <c r="O83" s="89"/>
      <c r="P83" s="89"/>
      <c r="Q83" s="46"/>
      <c r="R83" s="47"/>
      <c r="T83" s="179"/>
      <c r="U83" s="179"/>
    </row>
    <row r="84" s="1" customFormat="1" ht="6.96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7"/>
      <c r="T84" s="179"/>
      <c r="U84" s="179"/>
    </row>
    <row r="85" s="1" customFormat="1">
      <c r="B85" s="45"/>
      <c r="C85" s="37" t="s">
        <v>28</v>
      </c>
      <c r="D85" s="46"/>
      <c r="E85" s="46"/>
      <c r="F85" s="32" t="str">
        <f>E14</f>
        <v>Agropodnik Košetice,a.s.</v>
      </c>
      <c r="G85" s="46"/>
      <c r="H85" s="46"/>
      <c r="I85" s="46"/>
      <c r="J85" s="46"/>
      <c r="K85" s="37" t="s">
        <v>36</v>
      </c>
      <c r="L85" s="46"/>
      <c r="M85" s="32" t="str">
        <f>E20</f>
        <v>Farmtec a.s.</v>
      </c>
      <c r="N85" s="32"/>
      <c r="O85" s="32"/>
      <c r="P85" s="32"/>
      <c r="Q85" s="32"/>
      <c r="R85" s="47"/>
      <c r="T85" s="179"/>
      <c r="U85" s="179"/>
    </row>
    <row r="86" s="1" customFormat="1" ht="14.4" customHeight="1">
      <c r="B86" s="45"/>
      <c r="C86" s="37" t="s">
        <v>34</v>
      </c>
      <c r="D86" s="46"/>
      <c r="E86" s="46"/>
      <c r="F86" s="32" t="str">
        <f>IF(E17="","",E17)</f>
        <v>Vyplň údaj</v>
      </c>
      <c r="G86" s="46"/>
      <c r="H86" s="46"/>
      <c r="I86" s="46"/>
      <c r="J86" s="46"/>
      <c r="K86" s="37" t="s">
        <v>40</v>
      </c>
      <c r="L86" s="46"/>
      <c r="M86" s="32" t="str">
        <f>E23</f>
        <v xml:space="preserve"> </v>
      </c>
      <c r="N86" s="32"/>
      <c r="O86" s="32"/>
      <c r="P86" s="32"/>
      <c r="Q86" s="32"/>
      <c r="R86" s="47"/>
      <c r="T86" s="179"/>
      <c r="U86" s="179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T87" s="179"/>
      <c r="U87" s="179"/>
    </row>
    <row r="88" s="1" customFormat="1" ht="29.28" customHeight="1">
      <c r="B88" s="45"/>
      <c r="C88" s="181" t="s">
        <v>176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81" t="s">
        <v>177</v>
      </c>
      <c r="O88" s="159"/>
      <c r="P88" s="159"/>
      <c r="Q88" s="159"/>
      <c r="R88" s="47"/>
      <c r="T88" s="179"/>
      <c r="U88" s="179"/>
    </row>
    <row r="89" s="1" customFormat="1" ht="10.32" customHeight="1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T89" s="179"/>
      <c r="U89" s="179"/>
    </row>
    <row r="90" s="1" customFormat="1" ht="29.28" customHeight="1">
      <c r="B90" s="45"/>
      <c r="C90" s="182" t="s">
        <v>178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112">
        <f>N131</f>
        <v>0</v>
      </c>
      <c r="O90" s="183"/>
      <c r="P90" s="183"/>
      <c r="Q90" s="183"/>
      <c r="R90" s="47"/>
      <c r="T90" s="179"/>
      <c r="U90" s="179"/>
      <c r="AU90" s="21" t="s">
        <v>179</v>
      </c>
    </row>
    <row r="91" s="7" customFormat="1" ht="24.96" customHeight="1">
      <c r="B91" s="184"/>
      <c r="C91" s="185"/>
      <c r="D91" s="186" t="s">
        <v>180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7">
        <f>N132</f>
        <v>0</v>
      </c>
      <c r="O91" s="185"/>
      <c r="P91" s="185"/>
      <c r="Q91" s="185"/>
      <c r="R91" s="188"/>
      <c r="T91" s="189"/>
      <c r="U91" s="189"/>
    </row>
    <row r="92" s="8" customFormat="1" ht="19.92" customHeight="1">
      <c r="B92" s="190"/>
      <c r="C92" s="132"/>
      <c r="D92" s="147" t="s">
        <v>1079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5">
        <f>N133</f>
        <v>0</v>
      </c>
      <c r="O92" s="132"/>
      <c r="P92" s="132"/>
      <c r="Q92" s="132"/>
      <c r="R92" s="191"/>
      <c r="T92" s="192"/>
      <c r="U92" s="192"/>
    </row>
    <row r="93" s="8" customFormat="1" ht="19.92" customHeight="1">
      <c r="B93" s="190"/>
      <c r="C93" s="132"/>
      <c r="D93" s="147" t="s">
        <v>1080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5">
        <f>N147</f>
        <v>0</v>
      </c>
      <c r="O93" s="132"/>
      <c r="P93" s="132"/>
      <c r="Q93" s="132"/>
      <c r="R93" s="191"/>
      <c r="T93" s="192"/>
      <c r="U93" s="192"/>
    </row>
    <row r="94" s="8" customFormat="1" ht="19.92" customHeight="1">
      <c r="B94" s="190"/>
      <c r="C94" s="132"/>
      <c r="D94" s="147" t="s">
        <v>1081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5">
        <f>N149</f>
        <v>0</v>
      </c>
      <c r="O94" s="132"/>
      <c r="P94" s="132"/>
      <c r="Q94" s="132"/>
      <c r="R94" s="191"/>
      <c r="T94" s="192"/>
      <c r="U94" s="192"/>
    </row>
    <row r="95" s="8" customFormat="1" ht="19.92" customHeight="1">
      <c r="B95" s="190"/>
      <c r="C95" s="132"/>
      <c r="D95" s="147" t="s">
        <v>187</v>
      </c>
      <c r="E95" s="132"/>
      <c r="F95" s="132"/>
      <c r="G95" s="132"/>
      <c r="H95" s="132"/>
      <c r="I95" s="132"/>
      <c r="J95" s="132"/>
      <c r="K95" s="132"/>
      <c r="L95" s="132"/>
      <c r="M95" s="132"/>
      <c r="N95" s="135">
        <f>N151</f>
        <v>0</v>
      </c>
      <c r="O95" s="132"/>
      <c r="P95" s="132"/>
      <c r="Q95" s="132"/>
      <c r="R95" s="191"/>
      <c r="T95" s="192"/>
      <c r="U95" s="192"/>
    </row>
    <row r="96" s="8" customFormat="1" ht="19.92" customHeight="1">
      <c r="B96" s="190"/>
      <c r="C96" s="132"/>
      <c r="D96" s="147" t="s">
        <v>190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5">
        <f>N155</f>
        <v>0</v>
      </c>
      <c r="O96" s="132"/>
      <c r="P96" s="132"/>
      <c r="Q96" s="132"/>
      <c r="R96" s="191"/>
      <c r="T96" s="192"/>
      <c r="U96" s="192"/>
    </row>
    <row r="97" s="7" customFormat="1" ht="24.96" customHeight="1">
      <c r="B97" s="184"/>
      <c r="C97" s="185"/>
      <c r="D97" s="186" t="s">
        <v>191</v>
      </c>
      <c r="E97" s="185"/>
      <c r="F97" s="185"/>
      <c r="G97" s="185"/>
      <c r="H97" s="185"/>
      <c r="I97" s="185"/>
      <c r="J97" s="185"/>
      <c r="K97" s="185"/>
      <c r="L97" s="185"/>
      <c r="M97" s="185"/>
      <c r="N97" s="187">
        <f>N157</f>
        <v>0</v>
      </c>
      <c r="O97" s="185"/>
      <c r="P97" s="185"/>
      <c r="Q97" s="185"/>
      <c r="R97" s="188"/>
      <c r="T97" s="189"/>
      <c r="U97" s="189"/>
    </row>
    <row r="98" s="8" customFormat="1" ht="19.92" customHeight="1">
      <c r="B98" s="190"/>
      <c r="C98" s="132"/>
      <c r="D98" s="147" t="s">
        <v>1598</v>
      </c>
      <c r="E98" s="132"/>
      <c r="F98" s="132"/>
      <c r="G98" s="132"/>
      <c r="H98" s="132"/>
      <c r="I98" s="132"/>
      <c r="J98" s="132"/>
      <c r="K98" s="132"/>
      <c r="L98" s="132"/>
      <c r="M98" s="132"/>
      <c r="N98" s="135">
        <f>N158</f>
        <v>0</v>
      </c>
      <c r="O98" s="132"/>
      <c r="P98" s="132"/>
      <c r="Q98" s="132"/>
      <c r="R98" s="191"/>
      <c r="T98" s="192"/>
      <c r="U98" s="192"/>
    </row>
    <row r="99" s="8" customFormat="1" ht="19.92" customHeight="1">
      <c r="B99" s="190"/>
      <c r="C99" s="132"/>
      <c r="D99" s="147" t="s">
        <v>1082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5">
        <f>N176</f>
        <v>0</v>
      </c>
      <c r="O99" s="132"/>
      <c r="P99" s="132"/>
      <c r="Q99" s="132"/>
      <c r="R99" s="191"/>
      <c r="T99" s="192"/>
      <c r="U99" s="192"/>
    </row>
    <row r="100" s="8" customFormat="1" ht="19.92" customHeight="1">
      <c r="B100" s="190"/>
      <c r="C100" s="132"/>
      <c r="D100" s="147" t="s">
        <v>1599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5">
        <f>N200</f>
        <v>0</v>
      </c>
      <c r="O100" s="132"/>
      <c r="P100" s="132"/>
      <c r="Q100" s="132"/>
      <c r="R100" s="191"/>
      <c r="T100" s="192"/>
      <c r="U100" s="192"/>
    </row>
    <row r="101" s="7" customFormat="1" ht="24.96" customHeight="1">
      <c r="B101" s="184"/>
      <c r="C101" s="185"/>
      <c r="D101" s="186" t="s">
        <v>1600</v>
      </c>
      <c r="E101" s="185"/>
      <c r="F101" s="185"/>
      <c r="G101" s="185"/>
      <c r="H101" s="185"/>
      <c r="I101" s="185"/>
      <c r="J101" s="185"/>
      <c r="K101" s="185"/>
      <c r="L101" s="185"/>
      <c r="M101" s="185"/>
      <c r="N101" s="187">
        <f>N207</f>
        <v>0</v>
      </c>
      <c r="O101" s="185"/>
      <c r="P101" s="185"/>
      <c r="Q101" s="185"/>
      <c r="R101" s="188"/>
      <c r="T101" s="189"/>
      <c r="U101" s="189"/>
    </row>
    <row r="102" s="8" customFormat="1" ht="19.92" customHeight="1">
      <c r="B102" s="190"/>
      <c r="C102" s="132"/>
      <c r="D102" s="147" t="s">
        <v>1601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5">
        <f>N208</f>
        <v>0</v>
      </c>
      <c r="O102" s="132"/>
      <c r="P102" s="132"/>
      <c r="Q102" s="132"/>
      <c r="R102" s="191"/>
      <c r="T102" s="192"/>
      <c r="U102" s="192"/>
    </row>
    <row r="103" s="1" customFormat="1" ht="21.84" customHeigh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  <c r="T103" s="179"/>
      <c r="U103" s="179"/>
    </row>
    <row r="104" s="1" customFormat="1" ht="29.28" customHeight="1">
      <c r="B104" s="45"/>
      <c r="C104" s="182" t="s">
        <v>207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183">
        <f>ROUND(N105+N106+N107+N108+N109+N110,1)</f>
        <v>0</v>
      </c>
      <c r="O104" s="193"/>
      <c r="P104" s="193"/>
      <c r="Q104" s="193"/>
      <c r="R104" s="47"/>
      <c r="T104" s="194"/>
      <c r="U104" s="195" t="s">
        <v>46</v>
      </c>
    </row>
    <row r="105" s="1" customFormat="1" ht="18" customHeight="1">
      <c r="B105" s="45"/>
      <c r="C105" s="46"/>
      <c r="D105" s="153" t="s">
        <v>208</v>
      </c>
      <c r="E105" s="147"/>
      <c r="F105" s="147"/>
      <c r="G105" s="147"/>
      <c r="H105" s="147"/>
      <c r="I105" s="46"/>
      <c r="J105" s="46"/>
      <c r="K105" s="46"/>
      <c r="L105" s="46"/>
      <c r="M105" s="46"/>
      <c r="N105" s="148">
        <f>ROUND(N90*T105,1)</f>
        <v>0</v>
      </c>
      <c r="O105" s="135"/>
      <c r="P105" s="135"/>
      <c r="Q105" s="135"/>
      <c r="R105" s="47"/>
      <c r="S105" s="196"/>
      <c r="T105" s="197"/>
      <c r="U105" s="198" t="s">
        <v>50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9" t="s">
        <v>209</v>
      </c>
      <c r="AZ105" s="196"/>
      <c r="BA105" s="196"/>
      <c r="BB105" s="196"/>
      <c r="BC105" s="196"/>
      <c r="BD105" s="196"/>
      <c r="BE105" s="200">
        <f>IF(U105="základní",N105,0)</f>
        <v>0</v>
      </c>
      <c r="BF105" s="200">
        <f>IF(U105="snížená",N105,0)</f>
        <v>0</v>
      </c>
      <c r="BG105" s="200">
        <f>IF(U105="zákl. přenesená",N105,0)</f>
        <v>0</v>
      </c>
      <c r="BH105" s="200">
        <f>IF(U105="sníž. přenesená",N105,0)</f>
        <v>0</v>
      </c>
      <c r="BI105" s="200">
        <f>IF(U105="nulová",N105,0)</f>
        <v>0</v>
      </c>
      <c r="BJ105" s="199" t="s">
        <v>102</v>
      </c>
      <c r="BK105" s="196"/>
      <c r="BL105" s="196"/>
      <c r="BM105" s="196"/>
    </row>
    <row r="106" s="1" customFormat="1" ht="18" customHeight="1">
      <c r="B106" s="45"/>
      <c r="C106" s="46"/>
      <c r="D106" s="153" t="s">
        <v>210</v>
      </c>
      <c r="E106" s="147"/>
      <c r="F106" s="147"/>
      <c r="G106" s="147"/>
      <c r="H106" s="147"/>
      <c r="I106" s="46"/>
      <c r="J106" s="46"/>
      <c r="K106" s="46"/>
      <c r="L106" s="46"/>
      <c r="M106" s="46"/>
      <c r="N106" s="148">
        <f>ROUND(N90*T106,1)</f>
        <v>0</v>
      </c>
      <c r="O106" s="135"/>
      <c r="P106" s="135"/>
      <c r="Q106" s="135"/>
      <c r="R106" s="47"/>
      <c r="S106" s="196"/>
      <c r="T106" s="197"/>
      <c r="U106" s="198" t="s">
        <v>50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9" t="s">
        <v>209</v>
      </c>
      <c r="AZ106" s="196"/>
      <c r="BA106" s="196"/>
      <c r="BB106" s="196"/>
      <c r="BC106" s="196"/>
      <c r="BD106" s="196"/>
      <c r="BE106" s="200">
        <f>IF(U106="základní",N106,0)</f>
        <v>0</v>
      </c>
      <c r="BF106" s="200">
        <f>IF(U106="snížená",N106,0)</f>
        <v>0</v>
      </c>
      <c r="BG106" s="200">
        <f>IF(U106="zákl. přenesená",N106,0)</f>
        <v>0</v>
      </c>
      <c r="BH106" s="200">
        <f>IF(U106="sníž. přenesená",N106,0)</f>
        <v>0</v>
      </c>
      <c r="BI106" s="200">
        <f>IF(U106="nulová",N106,0)</f>
        <v>0</v>
      </c>
      <c r="BJ106" s="199" t="s">
        <v>102</v>
      </c>
      <c r="BK106" s="196"/>
      <c r="BL106" s="196"/>
      <c r="BM106" s="196"/>
    </row>
    <row r="107" s="1" customFormat="1" ht="18" customHeight="1">
      <c r="B107" s="45"/>
      <c r="C107" s="46"/>
      <c r="D107" s="153" t="s">
        <v>211</v>
      </c>
      <c r="E107" s="147"/>
      <c r="F107" s="147"/>
      <c r="G107" s="147"/>
      <c r="H107" s="147"/>
      <c r="I107" s="46"/>
      <c r="J107" s="46"/>
      <c r="K107" s="46"/>
      <c r="L107" s="46"/>
      <c r="M107" s="46"/>
      <c r="N107" s="148">
        <f>ROUND(N90*T107,1)</f>
        <v>0</v>
      </c>
      <c r="O107" s="135"/>
      <c r="P107" s="135"/>
      <c r="Q107" s="135"/>
      <c r="R107" s="47"/>
      <c r="S107" s="196"/>
      <c r="T107" s="197"/>
      <c r="U107" s="198" t="s">
        <v>50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9" t="s">
        <v>209</v>
      </c>
      <c r="AZ107" s="196"/>
      <c r="BA107" s="196"/>
      <c r="BB107" s="196"/>
      <c r="BC107" s="196"/>
      <c r="BD107" s="196"/>
      <c r="BE107" s="200">
        <f>IF(U107="základní",N107,0)</f>
        <v>0</v>
      </c>
      <c r="BF107" s="200">
        <f>IF(U107="snížená",N107,0)</f>
        <v>0</v>
      </c>
      <c r="BG107" s="200">
        <f>IF(U107="zákl. přenesená",N107,0)</f>
        <v>0</v>
      </c>
      <c r="BH107" s="200">
        <f>IF(U107="sníž. přenesená",N107,0)</f>
        <v>0</v>
      </c>
      <c r="BI107" s="200">
        <f>IF(U107="nulová",N107,0)</f>
        <v>0</v>
      </c>
      <c r="BJ107" s="199" t="s">
        <v>102</v>
      </c>
      <c r="BK107" s="196"/>
      <c r="BL107" s="196"/>
      <c r="BM107" s="196"/>
    </row>
    <row r="108" s="1" customFormat="1" ht="18" customHeight="1">
      <c r="B108" s="45"/>
      <c r="C108" s="46"/>
      <c r="D108" s="153" t="s">
        <v>212</v>
      </c>
      <c r="E108" s="147"/>
      <c r="F108" s="147"/>
      <c r="G108" s="147"/>
      <c r="H108" s="147"/>
      <c r="I108" s="46"/>
      <c r="J108" s="46"/>
      <c r="K108" s="46"/>
      <c r="L108" s="46"/>
      <c r="M108" s="46"/>
      <c r="N108" s="148">
        <f>ROUND(N90*T108,1)</f>
        <v>0</v>
      </c>
      <c r="O108" s="135"/>
      <c r="P108" s="135"/>
      <c r="Q108" s="135"/>
      <c r="R108" s="47"/>
      <c r="S108" s="196"/>
      <c r="T108" s="197"/>
      <c r="U108" s="198" t="s">
        <v>50</v>
      </c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9" t="s">
        <v>209</v>
      </c>
      <c r="AZ108" s="196"/>
      <c r="BA108" s="196"/>
      <c r="BB108" s="196"/>
      <c r="BC108" s="196"/>
      <c r="BD108" s="196"/>
      <c r="BE108" s="200">
        <f>IF(U108="základní",N108,0)</f>
        <v>0</v>
      </c>
      <c r="BF108" s="200">
        <f>IF(U108="snížená",N108,0)</f>
        <v>0</v>
      </c>
      <c r="BG108" s="200">
        <f>IF(U108="zákl. přenesená",N108,0)</f>
        <v>0</v>
      </c>
      <c r="BH108" s="200">
        <f>IF(U108="sníž. přenesená",N108,0)</f>
        <v>0</v>
      </c>
      <c r="BI108" s="200">
        <f>IF(U108="nulová",N108,0)</f>
        <v>0</v>
      </c>
      <c r="BJ108" s="199" t="s">
        <v>102</v>
      </c>
      <c r="BK108" s="196"/>
      <c r="BL108" s="196"/>
      <c r="BM108" s="196"/>
    </row>
    <row r="109" s="1" customFormat="1" ht="18" customHeight="1">
      <c r="B109" s="45"/>
      <c r="C109" s="46"/>
      <c r="D109" s="153" t="s">
        <v>213</v>
      </c>
      <c r="E109" s="147"/>
      <c r="F109" s="147"/>
      <c r="G109" s="147"/>
      <c r="H109" s="147"/>
      <c r="I109" s="46"/>
      <c r="J109" s="46"/>
      <c r="K109" s="46"/>
      <c r="L109" s="46"/>
      <c r="M109" s="46"/>
      <c r="N109" s="148">
        <f>ROUND(N90*T109,1)</f>
        <v>0</v>
      </c>
      <c r="O109" s="135"/>
      <c r="P109" s="135"/>
      <c r="Q109" s="135"/>
      <c r="R109" s="47"/>
      <c r="S109" s="196"/>
      <c r="T109" s="197"/>
      <c r="U109" s="198" t="s">
        <v>50</v>
      </c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9" t="s">
        <v>209</v>
      </c>
      <c r="AZ109" s="196"/>
      <c r="BA109" s="196"/>
      <c r="BB109" s="196"/>
      <c r="BC109" s="196"/>
      <c r="BD109" s="196"/>
      <c r="BE109" s="200">
        <f>IF(U109="základní",N109,0)</f>
        <v>0</v>
      </c>
      <c r="BF109" s="200">
        <f>IF(U109="snížená",N109,0)</f>
        <v>0</v>
      </c>
      <c r="BG109" s="200">
        <f>IF(U109="zákl. přenesená",N109,0)</f>
        <v>0</v>
      </c>
      <c r="BH109" s="200">
        <f>IF(U109="sníž. přenesená",N109,0)</f>
        <v>0</v>
      </c>
      <c r="BI109" s="200">
        <f>IF(U109="nulová",N109,0)</f>
        <v>0</v>
      </c>
      <c r="BJ109" s="199" t="s">
        <v>102</v>
      </c>
      <c r="BK109" s="196"/>
      <c r="BL109" s="196"/>
      <c r="BM109" s="196"/>
    </row>
    <row r="110" s="1" customFormat="1" ht="18" customHeight="1">
      <c r="B110" s="45"/>
      <c r="C110" s="46"/>
      <c r="D110" s="147" t="s">
        <v>214</v>
      </c>
      <c r="E110" s="46"/>
      <c r="F110" s="46"/>
      <c r="G110" s="46"/>
      <c r="H110" s="46"/>
      <c r="I110" s="46"/>
      <c r="J110" s="46"/>
      <c r="K110" s="46"/>
      <c r="L110" s="46"/>
      <c r="M110" s="46"/>
      <c r="N110" s="148">
        <f>ROUND(N90*T110,1)</f>
        <v>0</v>
      </c>
      <c r="O110" s="135"/>
      <c r="P110" s="135"/>
      <c r="Q110" s="135"/>
      <c r="R110" s="47"/>
      <c r="S110" s="196"/>
      <c r="T110" s="201"/>
      <c r="U110" s="202" t="s">
        <v>50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9" t="s">
        <v>215</v>
      </c>
      <c r="AZ110" s="196"/>
      <c r="BA110" s="196"/>
      <c r="BB110" s="196"/>
      <c r="BC110" s="196"/>
      <c r="BD110" s="196"/>
      <c r="BE110" s="200">
        <f>IF(U110="základní",N110,0)</f>
        <v>0</v>
      </c>
      <c r="BF110" s="200">
        <f>IF(U110="snížená",N110,0)</f>
        <v>0</v>
      </c>
      <c r="BG110" s="200">
        <f>IF(U110="zákl. přenesená",N110,0)</f>
        <v>0</v>
      </c>
      <c r="BH110" s="200">
        <f>IF(U110="sníž. přenesená",N110,0)</f>
        <v>0</v>
      </c>
      <c r="BI110" s="200">
        <f>IF(U110="nulová",N110,0)</f>
        <v>0</v>
      </c>
      <c r="BJ110" s="199" t="s">
        <v>102</v>
      </c>
      <c r="BK110" s="196"/>
      <c r="BL110" s="196"/>
      <c r="BM110" s="196"/>
    </row>
    <row r="111" s="1" customForma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  <c r="T111" s="179"/>
      <c r="U111" s="179"/>
    </row>
    <row r="112" s="1" customFormat="1" ht="29.28" customHeight="1">
      <c r="B112" s="45"/>
      <c r="C112" s="158" t="s">
        <v>160</v>
      </c>
      <c r="D112" s="159"/>
      <c r="E112" s="159"/>
      <c r="F112" s="159"/>
      <c r="G112" s="159"/>
      <c r="H112" s="159"/>
      <c r="I112" s="159"/>
      <c r="J112" s="159"/>
      <c r="K112" s="159"/>
      <c r="L112" s="160">
        <f>ROUND(SUM(N90+N104),1)</f>
        <v>0</v>
      </c>
      <c r="M112" s="160"/>
      <c r="N112" s="160"/>
      <c r="O112" s="160"/>
      <c r="P112" s="160"/>
      <c r="Q112" s="160"/>
      <c r="R112" s="47"/>
      <c r="T112" s="179"/>
      <c r="U112" s="179"/>
    </row>
    <row r="113" s="1" customFormat="1" ht="6.96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/>
      <c r="T113" s="179"/>
      <c r="U113" s="179"/>
    </row>
    <row r="117" s="1" customFormat="1" ht="6.96" customHeight="1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9"/>
    </row>
    <row r="118" s="1" customFormat="1" ht="36.96" customHeight="1">
      <c r="B118" s="45"/>
      <c r="C118" s="26" t="s">
        <v>216</v>
      </c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7"/>
    </row>
    <row r="119" s="1" customFormat="1" ht="6.96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1" customFormat="1" ht="30" customHeight="1">
      <c r="B120" s="45"/>
      <c r="C120" s="37" t="s">
        <v>19</v>
      </c>
      <c r="D120" s="46"/>
      <c r="E120" s="46"/>
      <c r="F120" s="163" t="str">
        <f>F6</f>
        <v>Stavební úpravy porodny krav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46"/>
      <c r="R120" s="47"/>
    </row>
    <row r="121" ht="30" customHeight="1">
      <c r="B121" s="25"/>
      <c r="C121" s="37" t="s">
        <v>168</v>
      </c>
      <c r="D121" s="30"/>
      <c r="E121" s="30"/>
      <c r="F121" s="163" t="s">
        <v>169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8"/>
    </row>
    <row r="122" ht="30" customHeight="1">
      <c r="B122" s="25"/>
      <c r="C122" s="37" t="s">
        <v>170</v>
      </c>
      <c r="D122" s="30"/>
      <c r="E122" s="30"/>
      <c r="F122" s="163" t="s">
        <v>1315</v>
      </c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8"/>
    </row>
    <row r="123" s="1" customFormat="1" ht="36.96" customHeight="1">
      <c r="B123" s="45"/>
      <c r="C123" s="84" t="s">
        <v>172</v>
      </c>
      <c r="D123" s="46"/>
      <c r="E123" s="46"/>
      <c r="F123" s="86" t="str">
        <f>F9</f>
        <v>02c - ZTI</v>
      </c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7"/>
    </row>
    <row r="124" s="1" customFormat="1" ht="6.96" customHeight="1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7"/>
    </row>
    <row r="125" s="1" customFormat="1" ht="18" customHeight="1">
      <c r="B125" s="45"/>
      <c r="C125" s="37" t="s">
        <v>24</v>
      </c>
      <c r="D125" s="46"/>
      <c r="E125" s="46"/>
      <c r="F125" s="32" t="str">
        <f>F11</f>
        <v>Košetice</v>
      </c>
      <c r="G125" s="46"/>
      <c r="H125" s="46"/>
      <c r="I125" s="46"/>
      <c r="J125" s="46"/>
      <c r="K125" s="37" t="s">
        <v>26</v>
      </c>
      <c r="L125" s="46"/>
      <c r="M125" s="89" t="str">
        <f>IF(O11="","",O11)</f>
        <v>8. 2. 2019</v>
      </c>
      <c r="N125" s="89"/>
      <c r="O125" s="89"/>
      <c r="P125" s="89"/>
      <c r="Q125" s="46"/>
      <c r="R125" s="47"/>
    </row>
    <row r="126" s="1" customFormat="1" ht="6.96" customHeight="1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7"/>
    </row>
    <row r="127" s="1" customFormat="1">
      <c r="B127" s="45"/>
      <c r="C127" s="37" t="s">
        <v>28</v>
      </c>
      <c r="D127" s="46"/>
      <c r="E127" s="46"/>
      <c r="F127" s="32" t="str">
        <f>E14</f>
        <v>Agropodnik Košetice,a.s.</v>
      </c>
      <c r="G127" s="46"/>
      <c r="H127" s="46"/>
      <c r="I127" s="46"/>
      <c r="J127" s="46"/>
      <c r="K127" s="37" t="s">
        <v>36</v>
      </c>
      <c r="L127" s="46"/>
      <c r="M127" s="32" t="str">
        <f>E20</f>
        <v>Farmtec a.s.</v>
      </c>
      <c r="N127" s="32"/>
      <c r="O127" s="32"/>
      <c r="P127" s="32"/>
      <c r="Q127" s="32"/>
      <c r="R127" s="47"/>
    </row>
    <row r="128" s="1" customFormat="1" ht="14.4" customHeight="1">
      <c r="B128" s="45"/>
      <c r="C128" s="37" t="s">
        <v>34</v>
      </c>
      <c r="D128" s="46"/>
      <c r="E128" s="46"/>
      <c r="F128" s="32" t="str">
        <f>IF(E17="","",E17)</f>
        <v>Vyplň údaj</v>
      </c>
      <c r="G128" s="46"/>
      <c r="H128" s="46"/>
      <c r="I128" s="46"/>
      <c r="J128" s="46"/>
      <c r="K128" s="37" t="s">
        <v>40</v>
      </c>
      <c r="L128" s="46"/>
      <c r="M128" s="32" t="str">
        <f>E23</f>
        <v xml:space="preserve"> </v>
      </c>
      <c r="N128" s="32"/>
      <c r="O128" s="32"/>
      <c r="P128" s="32"/>
      <c r="Q128" s="32"/>
      <c r="R128" s="47"/>
    </row>
    <row r="129" s="1" customFormat="1" ht="10.32" customHeight="1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7"/>
    </row>
    <row r="130" s="9" customFormat="1" ht="29.28" customHeight="1">
      <c r="B130" s="203"/>
      <c r="C130" s="204" t="s">
        <v>217</v>
      </c>
      <c r="D130" s="205" t="s">
        <v>218</v>
      </c>
      <c r="E130" s="205" t="s">
        <v>64</v>
      </c>
      <c r="F130" s="205" t="s">
        <v>219</v>
      </c>
      <c r="G130" s="205"/>
      <c r="H130" s="205"/>
      <c r="I130" s="205"/>
      <c r="J130" s="205" t="s">
        <v>220</v>
      </c>
      <c r="K130" s="205" t="s">
        <v>221</v>
      </c>
      <c r="L130" s="205" t="s">
        <v>222</v>
      </c>
      <c r="M130" s="205"/>
      <c r="N130" s="205" t="s">
        <v>177</v>
      </c>
      <c r="O130" s="205"/>
      <c r="P130" s="205"/>
      <c r="Q130" s="206"/>
      <c r="R130" s="207"/>
      <c r="T130" s="105" t="s">
        <v>223</v>
      </c>
      <c r="U130" s="106" t="s">
        <v>46</v>
      </c>
      <c r="V130" s="106" t="s">
        <v>224</v>
      </c>
      <c r="W130" s="106" t="s">
        <v>225</v>
      </c>
      <c r="X130" s="106" t="s">
        <v>226</v>
      </c>
      <c r="Y130" s="106" t="s">
        <v>227</v>
      </c>
      <c r="Z130" s="106" t="s">
        <v>228</v>
      </c>
      <c r="AA130" s="107" t="s">
        <v>229</v>
      </c>
    </row>
    <row r="131" s="1" customFormat="1" ht="29.28" customHeight="1">
      <c r="B131" s="45"/>
      <c r="C131" s="109" t="s">
        <v>174</v>
      </c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208">
        <f>BK131</f>
        <v>0</v>
      </c>
      <c r="O131" s="209"/>
      <c r="P131" s="209"/>
      <c r="Q131" s="209"/>
      <c r="R131" s="47"/>
      <c r="T131" s="108"/>
      <c r="U131" s="66"/>
      <c r="V131" s="66"/>
      <c r="W131" s="210">
        <f>W132+W157+W207+W210</f>
        <v>0</v>
      </c>
      <c r="X131" s="66"/>
      <c r="Y131" s="210">
        <f>Y132+Y157+Y207+Y210</f>
        <v>62.946217499999989</v>
      </c>
      <c r="Z131" s="66"/>
      <c r="AA131" s="211">
        <f>AA132+AA157+AA207+AA210</f>
        <v>18.277799999999999</v>
      </c>
      <c r="AT131" s="21" t="s">
        <v>81</v>
      </c>
      <c r="AU131" s="21" t="s">
        <v>179</v>
      </c>
      <c r="BK131" s="212">
        <f>BK132+BK157+BK207+BK210</f>
        <v>0</v>
      </c>
    </row>
    <row r="132" s="10" customFormat="1" ht="37.44001" customHeight="1">
      <c r="B132" s="213"/>
      <c r="C132" s="214"/>
      <c r="D132" s="215" t="s">
        <v>180</v>
      </c>
      <c r="E132" s="215"/>
      <c r="F132" s="215"/>
      <c r="G132" s="215"/>
      <c r="H132" s="215"/>
      <c r="I132" s="215"/>
      <c r="J132" s="215"/>
      <c r="K132" s="215"/>
      <c r="L132" s="215"/>
      <c r="M132" s="215"/>
      <c r="N132" s="216">
        <f>BK132</f>
        <v>0</v>
      </c>
      <c r="O132" s="187"/>
      <c r="P132" s="187"/>
      <c r="Q132" s="187"/>
      <c r="R132" s="217"/>
      <c r="T132" s="218"/>
      <c r="U132" s="214"/>
      <c r="V132" s="214"/>
      <c r="W132" s="219">
        <f>W133+W147+W149+W151+W155</f>
        <v>0</v>
      </c>
      <c r="X132" s="214"/>
      <c r="Y132" s="219">
        <f>Y133+Y147+Y149+Y151+Y155</f>
        <v>62.467804999999991</v>
      </c>
      <c r="Z132" s="214"/>
      <c r="AA132" s="220">
        <f>AA133+AA147+AA149+AA151+AA155</f>
        <v>18.277799999999999</v>
      </c>
      <c r="AR132" s="221" t="s">
        <v>89</v>
      </c>
      <c r="AT132" s="222" t="s">
        <v>81</v>
      </c>
      <c r="AU132" s="222" t="s">
        <v>82</v>
      </c>
      <c r="AY132" s="221" t="s">
        <v>230</v>
      </c>
      <c r="BK132" s="223">
        <f>BK133+BK147+BK149+BK151+BK155</f>
        <v>0</v>
      </c>
    </row>
    <row r="133" s="10" customFormat="1" ht="19.92" customHeight="1">
      <c r="B133" s="213"/>
      <c r="C133" s="214"/>
      <c r="D133" s="224" t="s">
        <v>1079</v>
      </c>
      <c r="E133" s="224"/>
      <c r="F133" s="224"/>
      <c r="G133" s="224"/>
      <c r="H133" s="224"/>
      <c r="I133" s="224"/>
      <c r="J133" s="224"/>
      <c r="K133" s="224"/>
      <c r="L133" s="224"/>
      <c r="M133" s="224"/>
      <c r="N133" s="225">
        <f>BK133</f>
        <v>0</v>
      </c>
      <c r="O133" s="226"/>
      <c r="P133" s="226"/>
      <c r="Q133" s="226"/>
      <c r="R133" s="217"/>
      <c r="T133" s="218"/>
      <c r="U133" s="214"/>
      <c r="V133" s="214"/>
      <c r="W133" s="219">
        <f>SUM(W134:W146)</f>
        <v>0</v>
      </c>
      <c r="X133" s="214"/>
      <c r="Y133" s="219">
        <f>SUM(Y134:Y146)</f>
        <v>36.21284</v>
      </c>
      <c r="Z133" s="214"/>
      <c r="AA133" s="220">
        <f>SUM(AA134:AA146)</f>
        <v>0</v>
      </c>
      <c r="AR133" s="221" t="s">
        <v>89</v>
      </c>
      <c r="AT133" s="222" t="s">
        <v>81</v>
      </c>
      <c r="AU133" s="222" t="s">
        <v>89</v>
      </c>
      <c r="AY133" s="221" t="s">
        <v>230</v>
      </c>
      <c r="BK133" s="223">
        <f>SUM(BK134:BK146)</f>
        <v>0</v>
      </c>
    </row>
    <row r="134" s="1" customFormat="1" ht="25.5" customHeight="1">
      <c r="B134" s="45"/>
      <c r="C134" s="227" t="s">
        <v>89</v>
      </c>
      <c r="D134" s="227" t="s">
        <v>231</v>
      </c>
      <c r="E134" s="228" t="s">
        <v>1602</v>
      </c>
      <c r="F134" s="229" t="s">
        <v>1603</v>
      </c>
      <c r="G134" s="229"/>
      <c r="H134" s="229"/>
      <c r="I134" s="229"/>
      <c r="J134" s="230" t="s">
        <v>242</v>
      </c>
      <c r="K134" s="231">
        <v>61.5</v>
      </c>
      <c r="L134" s="232">
        <v>0</v>
      </c>
      <c r="M134" s="233"/>
      <c r="N134" s="234">
        <f>ROUND(L134*K134,1)</f>
        <v>0</v>
      </c>
      <c r="O134" s="234"/>
      <c r="P134" s="234"/>
      <c r="Q134" s="234"/>
      <c r="R134" s="47"/>
      <c r="T134" s="235" t="s">
        <v>22</v>
      </c>
      <c r="U134" s="55" t="s">
        <v>50</v>
      </c>
      <c r="V134" s="46"/>
      <c r="W134" s="236">
        <f>V134*K134</f>
        <v>0</v>
      </c>
      <c r="X134" s="236">
        <v>0</v>
      </c>
      <c r="Y134" s="236">
        <f>X134*K134</f>
        <v>0</v>
      </c>
      <c r="Z134" s="236">
        <v>0</v>
      </c>
      <c r="AA134" s="237">
        <f>Z134*K134</f>
        <v>0</v>
      </c>
      <c r="AR134" s="21" t="s">
        <v>102</v>
      </c>
      <c r="AT134" s="21" t="s">
        <v>231</v>
      </c>
      <c r="AU134" s="21" t="s">
        <v>93</v>
      </c>
      <c r="AY134" s="21" t="s">
        <v>230</v>
      </c>
      <c r="BE134" s="152">
        <f>IF(U134="základní",N134,0)</f>
        <v>0</v>
      </c>
      <c r="BF134" s="152">
        <f>IF(U134="snížená",N134,0)</f>
        <v>0</v>
      </c>
      <c r="BG134" s="152">
        <f>IF(U134="zákl. přenesená",N134,0)</f>
        <v>0</v>
      </c>
      <c r="BH134" s="152">
        <f>IF(U134="sníž. přenesená",N134,0)</f>
        <v>0</v>
      </c>
      <c r="BI134" s="152">
        <f>IF(U134="nulová",N134,0)</f>
        <v>0</v>
      </c>
      <c r="BJ134" s="21" t="s">
        <v>102</v>
      </c>
      <c r="BK134" s="152">
        <f>ROUND(L134*K134,1)</f>
        <v>0</v>
      </c>
      <c r="BL134" s="21" t="s">
        <v>102</v>
      </c>
      <c r="BM134" s="21" t="s">
        <v>1604</v>
      </c>
    </row>
    <row r="135" s="1" customFormat="1" ht="25.5" customHeight="1">
      <c r="B135" s="45"/>
      <c r="C135" s="227" t="s">
        <v>93</v>
      </c>
      <c r="D135" s="227" t="s">
        <v>231</v>
      </c>
      <c r="E135" s="228" t="s">
        <v>1088</v>
      </c>
      <c r="F135" s="229" t="s">
        <v>1089</v>
      </c>
      <c r="G135" s="229"/>
      <c r="H135" s="229"/>
      <c r="I135" s="229"/>
      <c r="J135" s="230" t="s">
        <v>242</v>
      </c>
      <c r="K135" s="231">
        <v>61.5</v>
      </c>
      <c r="L135" s="232">
        <v>0</v>
      </c>
      <c r="M135" s="233"/>
      <c r="N135" s="234">
        <f>ROUND(L135*K135,1)</f>
        <v>0</v>
      </c>
      <c r="O135" s="234"/>
      <c r="P135" s="234"/>
      <c r="Q135" s="234"/>
      <c r="R135" s="47"/>
      <c r="T135" s="235" t="s">
        <v>22</v>
      </c>
      <c r="U135" s="55" t="s">
        <v>50</v>
      </c>
      <c r="V135" s="46"/>
      <c r="W135" s="236">
        <f>V135*K135</f>
        <v>0</v>
      </c>
      <c r="X135" s="236">
        <v>0</v>
      </c>
      <c r="Y135" s="236">
        <f>X135*K135</f>
        <v>0</v>
      </c>
      <c r="Z135" s="236">
        <v>0</v>
      </c>
      <c r="AA135" s="237">
        <f>Z135*K135</f>
        <v>0</v>
      </c>
      <c r="AR135" s="21" t="s">
        <v>102</v>
      </c>
      <c r="AT135" s="21" t="s">
        <v>231</v>
      </c>
      <c r="AU135" s="21" t="s">
        <v>93</v>
      </c>
      <c r="AY135" s="21" t="s">
        <v>230</v>
      </c>
      <c r="BE135" s="152">
        <f>IF(U135="základní",N135,0)</f>
        <v>0</v>
      </c>
      <c r="BF135" s="152">
        <f>IF(U135="snížená",N135,0)</f>
        <v>0</v>
      </c>
      <c r="BG135" s="152">
        <f>IF(U135="zákl. přenesená",N135,0)</f>
        <v>0</v>
      </c>
      <c r="BH135" s="152">
        <f>IF(U135="sníž. přenesená",N135,0)</f>
        <v>0</v>
      </c>
      <c r="BI135" s="152">
        <f>IF(U135="nulová",N135,0)</f>
        <v>0</v>
      </c>
      <c r="BJ135" s="21" t="s">
        <v>102</v>
      </c>
      <c r="BK135" s="152">
        <f>ROUND(L135*K135,1)</f>
        <v>0</v>
      </c>
      <c r="BL135" s="21" t="s">
        <v>102</v>
      </c>
      <c r="BM135" s="21" t="s">
        <v>1605</v>
      </c>
    </row>
    <row r="136" s="1" customFormat="1" ht="25.5" customHeight="1">
      <c r="B136" s="45"/>
      <c r="C136" s="227" t="s">
        <v>97</v>
      </c>
      <c r="D136" s="227" t="s">
        <v>231</v>
      </c>
      <c r="E136" s="228" t="s">
        <v>1091</v>
      </c>
      <c r="F136" s="229" t="s">
        <v>1092</v>
      </c>
      <c r="G136" s="229"/>
      <c r="H136" s="229"/>
      <c r="I136" s="229"/>
      <c r="J136" s="230" t="s">
        <v>288</v>
      </c>
      <c r="K136" s="231">
        <v>123</v>
      </c>
      <c r="L136" s="232">
        <v>0</v>
      </c>
      <c r="M136" s="233"/>
      <c r="N136" s="234">
        <f>ROUND(L136*K136,1)</f>
        <v>0</v>
      </c>
      <c r="O136" s="234"/>
      <c r="P136" s="234"/>
      <c r="Q136" s="234"/>
      <c r="R136" s="47"/>
      <c r="T136" s="235" t="s">
        <v>22</v>
      </c>
      <c r="U136" s="55" t="s">
        <v>50</v>
      </c>
      <c r="V136" s="46"/>
      <c r="W136" s="236">
        <f>V136*K136</f>
        <v>0</v>
      </c>
      <c r="X136" s="236">
        <v>0.00084999999999999995</v>
      </c>
      <c r="Y136" s="236">
        <f>X136*K136</f>
        <v>0.10454999999999999</v>
      </c>
      <c r="Z136" s="236">
        <v>0</v>
      </c>
      <c r="AA136" s="237">
        <f>Z136*K136</f>
        <v>0</v>
      </c>
      <c r="AR136" s="21" t="s">
        <v>102</v>
      </c>
      <c r="AT136" s="21" t="s">
        <v>231</v>
      </c>
      <c r="AU136" s="21" t="s">
        <v>93</v>
      </c>
      <c r="AY136" s="21" t="s">
        <v>230</v>
      </c>
      <c r="BE136" s="152">
        <f>IF(U136="základní",N136,0)</f>
        <v>0</v>
      </c>
      <c r="BF136" s="152">
        <f>IF(U136="snížená",N136,0)</f>
        <v>0</v>
      </c>
      <c r="BG136" s="152">
        <f>IF(U136="zákl. přenesená",N136,0)</f>
        <v>0</v>
      </c>
      <c r="BH136" s="152">
        <f>IF(U136="sníž. přenesená",N136,0)</f>
        <v>0</v>
      </c>
      <c r="BI136" s="152">
        <f>IF(U136="nulová",N136,0)</f>
        <v>0</v>
      </c>
      <c r="BJ136" s="21" t="s">
        <v>102</v>
      </c>
      <c r="BK136" s="152">
        <f>ROUND(L136*K136,1)</f>
        <v>0</v>
      </c>
      <c r="BL136" s="21" t="s">
        <v>102</v>
      </c>
      <c r="BM136" s="21" t="s">
        <v>1606</v>
      </c>
    </row>
    <row r="137" s="1" customFormat="1" ht="25.5" customHeight="1">
      <c r="B137" s="45"/>
      <c r="C137" s="227" t="s">
        <v>102</v>
      </c>
      <c r="D137" s="227" t="s">
        <v>231</v>
      </c>
      <c r="E137" s="228" t="s">
        <v>1094</v>
      </c>
      <c r="F137" s="229" t="s">
        <v>1095</v>
      </c>
      <c r="G137" s="229"/>
      <c r="H137" s="229"/>
      <c r="I137" s="229"/>
      <c r="J137" s="230" t="s">
        <v>288</v>
      </c>
      <c r="K137" s="231">
        <v>123</v>
      </c>
      <c r="L137" s="232">
        <v>0</v>
      </c>
      <c r="M137" s="233"/>
      <c r="N137" s="234">
        <f>ROUND(L137*K137,1)</f>
        <v>0</v>
      </c>
      <c r="O137" s="234"/>
      <c r="P137" s="234"/>
      <c r="Q137" s="234"/>
      <c r="R137" s="47"/>
      <c r="T137" s="235" t="s">
        <v>22</v>
      </c>
      <c r="U137" s="55" t="s">
        <v>50</v>
      </c>
      <c r="V137" s="46"/>
      <c r="W137" s="236">
        <f>V137*K137</f>
        <v>0</v>
      </c>
      <c r="X137" s="236">
        <v>0</v>
      </c>
      <c r="Y137" s="236">
        <f>X137*K137</f>
        <v>0</v>
      </c>
      <c r="Z137" s="236">
        <v>0</v>
      </c>
      <c r="AA137" s="237">
        <f>Z137*K137</f>
        <v>0</v>
      </c>
      <c r="AR137" s="21" t="s">
        <v>102</v>
      </c>
      <c r="AT137" s="21" t="s">
        <v>231</v>
      </c>
      <c r="AU137" s="21" t="s">
        <v>93</v>
      </c>
      <c r="AY137" s="21" t="s">
        <v>230</v>
      </c>
      <c r="BE137" s="152">
        <f>IF(U137="základní",N137,0)</f>
        <v>0</v>
      </c>
      <c r="BF137" s="152">
        <f>IF(U137="snížená",N137,0)</f>
        <v>0</v>
      </c>
      <c r="BG137" s="152">
        <f>IF(U137="zákl. přenesená",N137,0)</f>
        <v>0</v>
      </c>
      <c r="BH137" s="152">
        <f>IF(U137="sníž. přenesená",N137,0)</f>
        <v>0</v>
      </c>
      <c r="BI137" s="152">
        <f>IF(U137="nulová",N137,0)</f>
        <v>0</v>
      </c>
      <c r="BJ137" s="21" t="s">
        <v>102</v>
      </c>
      <c r="BK137" s="152">
        <f>ROUND(L137*K137,1)</f>
        <v>0</v>
      </c>
      <c r="BL137" s="21" t="s">
        <v>102</v>
      </c>
      <c r="BM137" s="21" t="s">
        <v>1607</v>
      </c>
    </row>
    <row r="138" s="1" customFormat="1" ht="25.5" customHeight="1">
      <c r="B138" s="45"/>
      <c r="C138" s="227" t="s">
        <v>109</v>
      </c>
      <c r="D138" s="227" t="s">
        <v>231</v>
      </c>
      <c r="E138" s="228" t="s">
        <v>1097</v>
      </c>
      <c r="F138" s="229" t="s">
        <v>1098</v>
      </c>
      <c r="G138" s="229"/>
      <c r="H138" s="229"/>
      <c r="I138" s="229"/>
      <c r="J138" s="230" t="s">
        <v>242</v>
      </c>
      <c r="K138" s="231">
        <v>61.5</v>
      </c>
      <c r="L138" s="232">
        <v>0</v>
      </c>
      <c r="M138" s="233"/>
      <c r="N138" s="234">
        <f>ROUND(L138*K138,1)</f>
        <v>0</v>
      </c>
      <c r="O138" s="234"/>
      <c r="P138" s="234"/>
      <c r="Q138" s="234"/>
      <c r="R138" s="47"/>
      <c r="T138" s="235" t="s">
        <v>22</v>
      </c>
      <c r="U138" s="55" t="s">
        <v>50</v>
      </c>
      <c r="V138" s="46"/>
      <c r="W138" s="236">
        <f>V138*K138</f>
        <v>0</v>
      </c>
      <c r="X138" s="236">
        <v>0.00046000000000000001</v>
      </c>
      <c r="Y138" s="236">
        <f>X138*K138</f>
        <v>0.028289999999999999</v>
      </c>
      <c r="Z138" s="236">
        <v>0</v>
      </c>
      <c r="AA138" s="237">
        <f>Z138*K138</f>
        <v>0</v>
      </c>
      <c r="AR138" s="21" t="s">
        <v>102</v>
      </c>
      <c r="AT138" s="21" t="s">
        <v>231</v>
      </c>
      <c r="AU138" s="21" t="s">
        <v>93</v>
      </c>
      <c r="AY138" s="21" t="s">
        <v>230</v>
      </c>
      <c r="BE138" s="152">
        <f>IF(U138="základní",N138,0)</f>
        <v>0</v>
      </c>
      <c r="BF138" s="152">
        <f>IF(U138="snížená",N138,0)</f>
        <v>0</v>
      </c>
      <c r="BG138" s="152">
        <f>IF(U138="zákl. přenesená",N138,0)</f>
        <v>0</v>
      </c>
      <c r="BH138" s="152">
        <f>IF(U138="sníž. přenesená",N138,0)</f>
        <v>0</v>
      </c>
      <c r="BI138" s="152">
        <f>IF(U138="nulová",N138,0)</f>
        <v>0</v>
      </c>
      <c r="BJ138" s="21" t="s">
        <v>102</v>
      </c>
      <c r="BK138" s="152">
        <f>ROUND(L138*K138,1)</f>
        <v>0</v>
      </c>
      <c r="BL138" s="21" t="s">
        <v>102</v>
      </c>
      <c r="BM138" s="21" t="s">
        <v>1608</v>
      </c>
    </row>
    <row r="139" s="1" customFormat="1" ht="25.5" customHeight="1">
      <c r="B139" s="45"/>
      <c r="C139" s="227" t="s">
        <v>250</v>
      </c>
      <c r="D139" s="227" t="s">
        <v>231</v>
      </c>
      <c r="E139" s="228" t="s">
        <v>1100</v>
      </c>
      <c r="F139" s="229" t="s">
        <v>1101</v>
      </c>
      <c r="G139" s="229"/>
      <c r="H139" s="229"/>
      <c r="I139" s="229"/>
      <c r="J139" s="230" t="s">
        <v>242</v>
      </c>
      <c r="K139" s="231">
        <v>61.5</v>
      </c>
      <c r="L139" s="232">
        <v>0</v>
      </c>
      <c r="M139" s="233"/>
      <c r="N139" s="234">
        <f>ROUND(L139*K139,1)</f>
        <v>0</v>
      </c>
      <c r="O139" s="234"/>
      <c r="P139" s="234"/>
      <c r="Q139" s="234"/>
      <c r="R139" s="47"/>
      <c r="T139" s="235" t="s">
        <v>22</v>
      </c>
      <c r="U139" s="55" t="s">
        <v>50</v>
      </c>
      <c r="V139" s="46"/>
      <c r="W139" s="236">
        <f>V139*K139</f>
        <v>0</v>
      </c>
      <c r="X139" s="236">
        <v>0</v>
      </c>
      <c r="Y139" s="236">
        <f>X139*K139</f>
        <v>0</v>
      </c>
      <c r="Z139" s="236">
        <v>0</v>
      </c>
      <c r="AA139" s="237">
        <f>Z139*K139</f>
        <v>0</v>
      </c>
      <c r="AR139" s="21" t="s">
        <v>102</v>
      </c>
      <c r="AT139" s="21" t="s">
        <v>231</v>
      </c>
      <c r="AU139" s="21" t="s">
        <v>93</v>
      </c>
      <c r="AY139" s="21" t="s">
        <v>230</v>
      </c>
      <c r="BE139" s="152">
        <f>IF(U139="základní",N139,0)</f>
        <v>0</v>
      </c>
      <c r="BF139" s="152">
        <f>IF(U139="snížená",N139,0)</f>
        <v>0</v>
      </c>
      <c r="BG139" s="152">
        <f>IF(U139="zákl. přenesená",N139,0)</f>
        <v>0</v>
      </c>
      <c r="BH139" s="152">
        <f>IF(U139="sníž. přenesená",N139,0)</f>
        <v>0</v>
      </c>
      <c r="BI139" s="152">
        <f>IF(U139="nulová",N139,0)</f>
        <v>0</v>
      </c>
      <c r="BJ139" s="21" t="s">
        <v>102</v>
      </c>
      <c r="BK139" s="152">
        <f>ROUND(L139*K139,1)</f>
        <v>0</v>
      </c>
      <c r="BL139" s="21" t="s">
        <v>102</v>
      </c>
      <c r="BM139" s="21" t="s">
        <v>1609</v>
      </c>
    </row>
    <row r="140" s="1" customFormat="1" ht="25.5" customHeight="1">
      <c r="B140" s="45"/>
      <c r="C140" s="227" t="s">
        <v>254</v>
      </c>
      <c r="D140" s="227" t="s">
        <v>231</v>
      </c>
      <c r="E140" s="228" t="s">
        <v>259</v>
      </c>
      <c r="F140" s="229" t="s">
        <v>260</v>
      </c>
      <c r="G140" s="229"/>
      <c r="H140" s="229"/>
      <c r="I140" s="229"/>
      <c r="J140" s="230" t="s">
        <v>242</v>
      </c>
      <c r="K140" s="231">
        <v>61.5</v>
      </c>
      <c r="L140" s="232">
        <v>0</v>
      </c>
      <c r="M140" s="233"/>
      <c r="N140" s="234">
        <f>ROUND(L140*K140,1)</f>
        <v>0</v>
      </c>
      <c r="O140" s="234"/>
      <c r="P140" s="234"/>
      <c r="Q140" s="234"/>
      <c r="R140" s="47"/>
      <c r="T140" s="235" t="s">
        <v>22</v>
      </c>
      <c r="U140" s="55" t="s">
        <v>50</v>
      </c>
      <c r="V140" s="46"/>
      <c r="W140" s="236">
        <f>V140*K140</f>
        <v>0</v>
      </c>
      <c r="X140" s="236">
        <v>0</v>
      </c>
      <c r="Y140" s="236">
        <f>X140*K140</f>
        <v>0</v>
      </c>
      <c r="Z140" s="236">
        <v>0</v>
      </c>
      <c r="AA140" s="237">
        <f>Z140*K140</f>
        <v>0</v>
      </c>
      <c r="AR140" s="21" t="s">
        <v>102</v>
      </c>
      <c r="AT140" s="21" t="s">
        <v>231</v>
      </c>
      <c r="AU140" s="21" t="s">
        <v>93</v>
      </c>
      <c r="AY140" s="21" t="s">
        <v>230</v>
      </c>
      <c r="BE140" s="152">
        <f>IF(U140="základní",N140,0)</f>
        <v>0</v>
      </c>
      <c r="BF140" s="152">
        <f>IF(U140="snížená",N140,0)</f>
        <v>0</v>
      </c>
      <c r="BG140" s="152">
        <f>IF(U140="zákl. přenesená",N140,0)</f>
        <v>0</v>
      </c>
      <c r="BH140" s="152">
        <f>IF(U140="sníž. přenesená",N140,0)</f>
        <v>0</v>
      </c>
      <c r="BI140" s="152">
        <f>IF(U140="nulová",N140,0)</f>
        <v>0</v>
      </c>
      <c r="BJ140" s="21" t="s">
        <v>102</v>
      </c>
      <c r="BK140" s="152">
        <f>ROUND(L140*K140,1)</f>
        <v>0</v>
      </c>
      <c r="BL140" s="21" t="s">
        <v>102</v>
      </c>
      <c r="BM140" s="21" t="s">
        <v>1610</v>
      </c>
    </row>
    <row r="141" s="1" customFormat="1" ht="25.5" customHeight="1">
      <c r="B141" s="45"/>
      <c r="C141" s="227" t="s">
        <v>258</v>
      </c>
      <c r="D141" s="227" t="s">
        <v>231</v>
      </c>
      <c r="E141" s="228" t="s">
        <v>267</v>
      </c>
      <c r="F141" s="229" t="s">
        <v>268</v>
      </c>
      <c r="G141" s="229"/>
      <c r="H141" s="229"/>
      <c r="I141" s="229"/>
      <c r="J141" s="230" t="s">
        <v>242</v>
      </c>
      <c r="K141" s="231">
        <v>22.140000000000001</v>
      </c>
      <c r="L141" s="232">
        <v>0</v>
      </c>
      <c r="M141" s="233"/>
      <c r="N141" s="234">
        <f>ROUND(L141*K141,1)</f>
        <v>0</v>
      </c>
      <c r="O141" s="234"/>
      <c r="P141" s="234"/>
      <c r="Q141" s="234"/>
      <c r="R141" s="47"/>
      <c r="T141" s="235" t="s">
        <v>22</v>
      </c>
      <c r="U141" s="55" t="s">
        <v>50</v>
      </c>
      <c r="V141" s="46"/>
      <c r="W141" s="236">
        <f>V141*K141</f>
        <v>0</v>
      </c>
      <c r="X141" s="236">
        <v>0</v>
      </c>
      <c r="Y141" s="236">
        <f>X141*K141</f>
        <v>0</v>
      </c>
      <c r="Z141" s="236">
        <v>0</v>
      </c>
      <c r="AA141" s="237">
        <f>Z141*K141</f>
        <v>0</v>
      </c>
      <c r="AR141" s="21" t="s">
        <v>102</v>
      </c>
      <c r="AT141" s="21" t="s">
        <v>231</v>
      </c>
      <c r="AU141" s="21" t="s">
        <v>93</v>
      </c>
      <c r="AY141" s="21" t="s">
        <v>230</v>
      </c>
      <c r="BE141" s="152">
        <f>IF(U141="základní",N141,0)</f>
        <v>0</v>
      </c>
      <c r="BF141" s="152">
        <f>IF(U141="snížená",N141,0)</f>
        <v>0</v>
      </c>
      <c r="BG141" s="152">
        <f>IF(U141="zákl. přenesená",N141,0)</f>
        <v>0</v>
      </c>
      <c r="BH141" s="152">
        <f>IF(U141="sníž. přenesená",N141,0)</f>
        <v>0</v>
      </c>
      <c r="BI141" s="152">
        <f>IF(U141="nulová",N141,0)</f>
        <v>0</v>
      </c>
      <c r="BJ141" s="21" t="s">
        <v>102</v>
      </c>
      <c r="BK141" s="152">
        <f>ROUND(L141*K141,1)</f>
        <v>0</v>
      </c>
      <c r="BL141" s="21" t="s">
        <v>102</v>
      </c>
      <c r="BM141" s="21" t="s">
        <v>1611</v>
      </c>
    </row>
    <row r="142" s="1" customFormat="1" ht="25.5" customHeight="1">
      <c r="B142" s="45"/>
      <c r="C142" s="227" t="s">
        <v>262</v>
      </c>
      <c r="D142" s="227" t="s">
        <v>231</v>
      </c>
      <c r="E142" s="228" t="s">
        <v>1105</v>
      </c>
      <c r="F142" s="229" t="s">
        <v>1106</v>
      </c>
      <c r="G142" s="229"/>
      <c r="H142" s="229"/>
      <c r="I142" s="229"/>
      <c r="J142" s="230" t="s">
        <v>242</v>
      </c>
      <c r="K142" s="231">
        <v>22.140000000000001</v>
      </c>
      <c r="L142" s="232">
        <v>0</v>
      </c>
      <c r="M142" s="233"/>
      <c r="N142" s="234">
        <f>ROUND(L142*K142,1)</f>
        <v>0</v>
      </c>
      <c r="O142" s="234"/>
      <c r="P142" s="234"/>
      <c r="Q142" s="234"/>
      <c r="R142" s="47"/>
      <c r="T142" s="235" t="s">
        <v>22</v>
      </c>
      <c r="U142" s="55" t="s">
        <v>50</v>
      </c>
      <c r="V142" s="46"/>
      <c r="W142" s="236">
        <f>V142*K142</f>
        <v>0</v>
      </c>
      <c r="X142" s="236">
        <v>0</v>
      </c>
      <c r="Y142" s="236">
        <f>X142*K142</f>
        <v>0</v>
      </c>
      <c r="Z142" s="236">
        <v>0</v>
      </c>
      <c r="AA142" s="237">
        <f>Z142*K142</f>
        <v>0</v>
      </c>
      <c r="AR142" s="21" t="s">
        <v>102</v>
      </c>
      <c r="AT142" s="21" t="s">
        <v>231</v>
      </c>
      <c r="AU142" s="21" t="s">
        <v>93</v>
      </c>
      <c r="AY142" s="21" t="s">
        <v>230</v>
      </c>
      <c r="BE142" s="152">
        <f>IF(U142="základní",N142,0)</f>
        <v>0</v>
      </c>
      <c r="BF142" s="152">
        <f>IF(U142="snížená",N142,0)</f>
        <v>0</v>
      </c>
      <c r="BG142" s="152">
        <f>IF(U142="zákl. přenesená",N142,0)</f>
        <v>0</v>
      </c>
      <c r="BH142" s="152">
        <f>IF(U142="sníž. přenesená",N142,0)</f>
        <v>0</v>
      </c>
      <c r="BI142" s="152">
        <f>IF(U142="nulová",N142,0)</f>
        <v>0</v>
      </c>
      <c r="BJ142" s="21" t="s">
        <v>102</v>
      </c>
      <c r="BK142" s="152">
        <f>ROUND(L142*K142,1)</f>
        <v>0</v>
      </c>
      <c r="BL142" s="21" t="s">
        <v>102</v>
      </c>
      <c r="BM142" s="21" t="s">
        <v>1612</v>
      </c>
    </row>
    <row r="143" s="1" customFormat="1" ht="16.5" customHeight="1">
      <c r="B143" s="45"/>
      <c r="C143" s="227" t="s">
        <v>266</v>
      </c>
      <c r="D143" s="227" t="s">
        <v>231</v>
      </c>
      <c r="E143" s="228" t="s">
        <v>1108</v>
      </c>
      <c r="F143" s="229" t="s">
        <v>1109</v>
      </c>
      <c r="G143" s="229"/>
      <c r="H143" s="229"/>
      <c r="I143" s="229"/>
      <c r="J143" s="230" t="s">
        <v>242</v>
      </c>
      <c r="K143" s="231">
        <v>22.140000000000001</v>
      </c>
      <c r="L143" s="232">
        <v>0</v>
      </c>
      <c r="M143" s="233"/>
      <c r="N143" s="234">
        <f>ROUND(L143*K143,1)</f>
        <v>0</v>
      </c>
      <c r="O143" s="234"/>
      <c r="P143" s="234"/>
      <c r="Q143" s="234"/>
      <c r="R143" s="47"/>
      <c r="T143" s="235" t="s">
        <v>22</v>
      </c>
      <c r="U143" s="55" t="s">
        <v>50</v>
      </c>
      <c r="V143" s="46"/>
      <c r="W143" s="236">
        <f>V143*K143</f>
        <v>0</v>
      </c>
      <c r="X143" s="236">
        <v>0</v>
      </c>
      <c r="Y143" s="236">
        <f>X143*K143</f>
        <v>0</v>
      </c>
      <c r="Z143" s="236">
        <v>0</v>
      </c>
      <c r="AA143" s="237">
        <f>Z143*K143</f>
        <v>0</v>
      </c>
      <c r="AR143" s="21" t="s">
        <v>102</v>
      </c>
      <c r="AT143" s="21" t="s">
        <v>231</v>
      </c>
      <c r="AU143" s="21" t="s">
        <v>93</v>
      </c>
      <c r="AY143" s="21" t="s">
        <v>230</v>
      </c>
      <c r="BE143" s="152">
        <f>IF(U143="základní",N143,0)</f>
        <v>0</v>
      </c>
      <c r="BF143" s="152">
        <f>IF(U143="snížená",N143,0)</f>
        <v>0</v>
      </c>
      <c r="BG143" s="152">
        <f>IF(U143="zákl. přenesená",N143,0)</f>
        <v>0</v>
      </c>
      <c r="BH143" s="152">
        <f>IF(U143="sníž. přenesená",N143,0)</f>
        <v>0</v>
      </c>
      <c r="BI143" s="152">
        <f>IF(U143="nulová",N143,0)</f>
        <v>0</v>
      </c>
      <c r="BJ143" s="21" t="s">
        <v>102</v>
      </c>
      <c r="BK143" s="152">
        <f>ROUND(L143*K143,1)</f>
        <v>0</v>
      </c>
      <c r="BL143" s="21" t="s">
        <v>102</v>
      </c>
      <c r="BM143" s="21" t="s">
        <v>1613</v>
      </c>
    </row>
    <row r="144" s="1" customFormat="1" ht="25.5" customHeight="1">
      <c r="B144" s="45"/>
      <c r="C144" s="227" t="s">
        <v>270</v>
      </c>
      <c r="D144" s="227" t="s">
        <v>231</v>
      </c>
      <c r="E144" s="228" t="s">
        <v>283</v>
      </c>
      <c r="F144" s="229" t="s">
        <v>284</v>
      </c>
      <c r="G144" s="229"/>
      <c r="H144" s="229"/>
      <c r="I144" s="229"/>
      <c r="J144" s="230" t="s">
        <v>242</v>
      </c>
      <c r="K144" s="231">
        <v>39.359999999999999</v>
      </c>
      <c r="L144" s="232">
        <v>0</v>
      </c>
      <c r="M144" s="233"/>
      <c r="N144" s="234">
        <f>ROUND(L144*K144,1)</f>
        <v>0</v>
      </c>
      <c r="O144" s="234"/>
      <c r="P144" s="234"/>
      <c r="Q144" s="234"/>
      <c r="R144" s="47"/>
      <c r="T144" s="235" t="s">
        <v>22</v>
      </c>
      <c r="U144" s="55" t="s">
        <v>50</v>
      </c>
      <c r="V144" s="46"/>
      <c r="W144" s="236">
        <f>V144*K144</f>
        <v>0</v>
      </c>
      <c r="X144" s="236">
        <v>0</v>
      </c>
      <c r="Y144" s="236">
        <f>X144*K144</f>
        <v>0</v>
      </c>
      <c r="Z144" s="236">
        <v>0</v>
      </c>
      <c r="AA144" s="237">
        <f>Z144*K144</f>
        <v>0</v>
      </c>
      <c r="AR144" s="21" t="s">
        <v>102</v>
      </c>
      <c r="AT144" s="21" t="s">
        <v>231</v>
      </c>
      <c r="AU144" s="21" t="s">
        <v>93</v>
      </c>
      <c r="AY144" s="21" t="s">
        <v>230</v>
      </c>
      <c r="BE144" s="152">
        <f>IF(U144="základní",N144,0)</f>
        <v>0</v>
      </c>
      <c r="BF144" s="152">
        <f>IF(U144="snížená",N144,0)</f>
        <v>0</v>
      </c>
      <c r="BG144" s="152">
        <f>IF(U144="zákl. přenesená",N144,0)</f>
        <v>0</v>
      </c>
      <c r="BH144" s="152">
        <f>IF(U144="sníž. přenesená",N144,0)</f>
        <v>0</v>
      </c>
      <c r="BI144" s="152">
        <f>IF(U144="nulová",N144,0)</f>
        <v>0</v>
      </c>
      <c r="BJ144" s="21" t="s">
        <v>102</v>
      </c>
      <c r="BK144" s="152">
        <f>ROUND(L144*K144,1)</f>
        <v>0</v>
      </c>
      <c r="BL144" s="21" t="s">
        <v>102</v>
      </c>
      <c r="BM144" s="21" t="s">
        <v>1614</v>
      </c>
    </row>
    <row r="145" s="1" customFormat="1" ht="25.5" customHeight="1">
      <c r="B145" s="45"/>
      <c r="C145" s="227" t="s">
        <v>274</v>
      </c>
      <c r="D145" s="227" t="s">
        <v>231</v>
      </c>
      <c r="E145" s="228" t="s">
        <v>1112</v>
      </c>
      <c r="F145" s="229" t="s">
        <v>1113</v>
      </c>
      <c r="G145" s="229"/>
      <c r="H145" s="229"/>
      <c r="I145" s="229"/>
      <c r="J145" s="230" t="s">
        <v>242</v>
      </c>
      <c r="K145" s="231">
        <v>18.039999999999999</v>
      </c>
      <c r="L145" s="232">
        <v>0</v>
      </c>
      <c r="M145" s="233"/>
      <c r="N145" s="234">
        <f>ROUND(L145*K145,1)</f>
        <v>0</v>
      </c>
      <c r="O145" s="234"/>
      <c r="P145" s="234"/>
      <c r="Q145" s="234"/>
      <c r="R145" s="47"/>
      <c r="T145" s="235" t="s">
        <v>22</v>
      </c>
      <c r="U145" s="55" t="s">
        <v>50</v>
      </c>
      <c r="V145" s="46"/>
      <c r="W145" s="236">
        <f>V145*K145</f>
        <v>0</v>
      </c>
      <c r="X145" s="236">
        <v>0</v>
      </c>
      <c r="Y145" s="236">
        <f>X145*K145</f>
        <v>0</v>
      </c>
      <c r="Z145" s="236">
        <v>0</v>
      </c>
      <c r="AA145" s="237">
        <f>Z145*K145</f>
        <v>0</v>
      </c>
      <c r="AR145" s="21" t="s">
        <v>102</v>
      </c>
      <c r="AT145" s="21" t="s">
        <v>231</v>
      </c>
      <c r="AU145" s="21" t="s">
        <v>93</v>
      </c>
      <c r="AY145" s="21" t="s">
        <v>230</v>
      </c>
      <c r="BE145" s="152">
        <f>IF(U145="základní",N145,0)</f>
        <v>0</v>
      </c>
      <c r="BF145" s="152">
        <f>IF(U145="snížená",N145,0)</f>
        <v>0</v>
      </c>
      <c r="BG145" s="152">
        <f>IF(U145="zákl. přenesená",N145,0)</f>
        <v>0</v>
      </c>
      <c r="BH145" s="152">
        <f>IF(U145="sníž. přenesená",N145,0)</f>
        <v>0</v>
      </c>
      <c r="BI145" s="152">
        <f>IF(U145="nulová",N145,0)</f>
        <v>0</v>
      </c>
      <c r="BJ145" s="21" t="s">
        <v>102</v>
      </c>
      <c r="BK145" s="152">
        <f>ROUND(L145*K145,1)</f>
        <v>0</v>
      </c>
      <c r="BL145" s="21" t="s">
        <v>102</v>
      </c>
      <c r="BM145" s="21" t="s">
        <v>1615</v>
      </c>
    </row>
    <row r="146" s="1" customFormat="1" ht="25.5" customHeight="1">
      <c r="B146" s="45"/>
      <c r="C146" s="240" t="s">
        <v>278</v>
      </c>
      <c r="D146" s="240" t="s">
        <v>337</v>
      </c>
      <c r="E146" s="241" t="s">
        <v>1115</v>
      </c>
      <c r="F146" s="242" t="s">
        <v>1116</v>
      </c>
      <c r="G146" s="242"/>
      <c r="H146" s="242"/>
      <c r="I146" s="242"/>
      <c r="J146" s="243" t="s">
        <v>305</v>
      </c>
      <c r="K146" s="244">
        <v>36.079999999999998</v>
      </c>
      <c r="L146" s="245">
        <v>0</v>
      </c>
      <c r="M146" s="246"/>
      <c r="N146" s="247">
        <f>ROUND(L146*K146,1)</f>
        <v>0</v>
      </c>
      <c r="O146" s="234"/>
      <c r="P146" s="234"/>
      <c r="Q146" s="234"/>
      <c r="R146" s="47"/>
      <c r="T146" s="235" t="s">
        <v>22</v>
      </c>
      <c r="U146" s="55" t="s">
        <v>50</v>
      </c>
      <c r="V146" s="46"/>
      <c r="W146" s="236">
        <f>V146*K146</f>
        <v>0</v>
      </c>
      <c r="X146" s="236">
        <v>1</v>
      </c>
      <c r="Y146" s="236">
        <f>X146*K146</f>
        <v>36.079999999999998</v>
      </c>
      <c r="Z146" s="236">
        <v>0</v>
      </c>
      <c r="AA146" s="237">
        <f>Z146*K146</f>
        <v>0</v>
      </c>
      <c r="AR146" s="21" t="s">
        <v>258</v>
      </c>
      <c r="AT146" s="21" t="s">
        <v>337</v>
      </c>
      <c r="AU146" s="21" t="s">
        <v>93</v>
      </c>
      <c r="AY146" s="21" t="s">
        <v>230</v>
      </c>
      <c r="BE146" s="152">
        <f>IF(U146="základní",N146,0)</f>
        <v>0</v>
      </c>
      <c r="BF146" s="152">
        <f>IF(U146="snížená",N146,0)</f>
        <v>0</v>
      </c>
      <c r="BG146" s="152">
        <f>IF(U146="zákl. přenesená",N146,0)</f>
        <v>0</v>
      </c>
      <c r="BH146" s="152">
        <f>IF(U146="sníž. přenesená",N146,0)</f>
        <v>0</v>
      </c>
      <c r="BI146" s="152">
        <f>IF(U146="nulová",N146,0)</f>
        <v>0</v>
      </c>
      <c r="BJ146" s="21" t="s">
        <v>102</v>
      </c>
      <c r="BK146" s="152">
        <f>ROUND(L146*K146,1)</f>
        <v>0</v>
      </c>
      <c r="BL146" s="21" t="s">
        <v>102</v>
      </c>
      <c r="BM146" s="21" t="s">
        <v>1616</v>
      </c>
    </row>
    <row r="147" s="10" customFormat="1" ht="29.88" customHeight="1">
      <c r="B147" s="213"/>
      <c r="C147" s="214"/>
      <c r="D147" s="224" t="s">
        <v>1080</v>
      </c>
      <c r="E147" s="224"/>
      <c r="F147" s="224"/>
      <c r="G147" s="224"/>
      <c r="H147" s="224"/>
      <c r="I147" s="224"/>
      <c r="J147" s="224"/>
      <c r="K147" s="224"/>
      <c r="L147" s="224"/>
      <c r="M147" s="224"/>
      <c r="N147" s="238">
        <f>BK147</f>
        <v>0</v>
      </c>
      <c r="O147" s="239"/>
      <c r="P147" s="239"/>
      <c r="Q147" s="239"/>
      <c r="R147" s="217"/>
      <c r="T147" s="218"/>
      <c r="U147" s="214"/>
      <c r="V147" s="214"/>
      <c r="W147" s="219">
        <f>W148</f>
        <v>0</v>
      </c>
      <c r="X147" s="214"/>
      <c r="Y147" s="219">
        <f>Y148</f>
        <v>7.7521569999999995</v>
      </c>
      <c r="Z147" s="214"/>
      <c r="AA147" s="220">
        <f>AA148</f>
        <v>0</v>
      </c>
      <c r="AR147" s="221" t="s">
        <v>89</v>
      </c>
      <c r="AT147" s="222" t="s">
        <v>81</v>
      </c>
      <c r="AU147" s="222" t="s">
        <v>89</v>
      </c>
      <c r="AY147" s="221" t="s">
        <v>230</v>
      </c>
      <c r="BK147" s="223">
        <f>BK148</f>
        <v>0</v>
      </c>
    </row>
    <row r="148" s="1" customFormat="1" ht="25.5" customHeight="1">
      <c r="B148" s="45"/>
      <c r="C148" s="227" t="s">
        <v>282</v>
      </c>
      <c r="D148" s="227" t="s">
        <v>231</v>
      </c>
      <c r="E148" s="228" t="s">
        <v>1118</v>
      </c>
      <c r="F148" s="229" t="s">
        <v>1119</v>
      </c>
      <c r="G148" s="229"/>
      <c r="H148" s="229"/>
      <c r="I148" s="229"/>
      <c r="J148" s="230" t="s">
        <v>242</v>
      </c>
      <c r="K148" s="231">
        <v>4.0999999999999996</v>
      </c>
      <c r="L148" s="232">
        <v>0</v>
      </c>
      <c r="M148" s="233"/>
      <c r="N148" s="234">
        <f>ROUND(L148*K148,1)</f>
        <v>0</v>
      </c>
      <c r="O148" s="234"/>
      <c r="P148" s="234"/>
      <c r="Q148" s="234"/>
      <c r="R148" s="47"/>
      <c r="T148" s="235" t="s">
        <v>22</v>
      </c>
      <c r="U148" s="55" t="s">
        <v>50</v>
      </c>
      <c r="V148" s="46"/>
      <c r="W148" s="236">
        <f>V148*K148</f>
        <v>0</v>
      </c>
      <c r="X148" s="236">
        <v>1.8907700000000001</v>
      </c>
      <c r="Y148" s="236">
        <f>X148*K148</f>
        <v>7.7521569999999995</v>
      </c>
      <c r="Z148" s="236">
        <v>0</v>
      </c>
      <c r="AA148" s="237">
        <f>Z148*K148</f>
        <v>0</v>
      </c>
      <c r="AR148" s="21" t="s">
        <v>102</v>
      </c>
      <c r="AT148" s="21" t="s">
        <v>231</v>
      </c>
      <c r="AU148" s="21" t="s">
        <v>93</v>
      </c>
      <c r="AY148" s="21" t="s">
        <v>230</v>
      </c>
      <c r="BE148" s="152">
        <f>IF(U148="základní",N148,0)</f>
        <v>0</v>
      </c>
      <c r="BF148" s="152">
        <f>IF(U148="snížená",N148,0)</f>
        <v>0</v>
      </c>
      <c r="BG148" s="152">
        <f>IF(U148="zákl. přenesená",N148,0)</f>
        <v>0</v>
      </c>
      <c r="BH148" s="152">
        <f>IF(U148="sníž. přenesená",N148,0)</f>
        <v>0</v>
      </c>
      <c r="BI148" s="152">
        <f>IF(U148="nulová",N148,0)</f>
        <v>0</v>
      </c>
      <c r="BJ148" s="21" t="s">
        <v>102</v>
      </c>
      <c r="BK148" s="152">
        <f>ROUND(L148*K148,1)</f>
        <v>0</v>
      </c>
      <c r="BL148" s="21" t="s">
        <v>102</v>
      </c>
      <c r="BM148" s="21" t="s">
        <v>1617</v>
      </c>
    </row>
    <row r="149" s="10" customFormat="1" ht="29.88" customHeight="1">
      <c r="B149" s="213"/>
      <c r="C149" s="214"/>
      <c r="D149" s="224" t="s">
        <v>1081</v>
      </c>
      <c r="E149" s="224"/>
      <c r="F149" s="224"/>
      <c r="G149" s="224"/>
      <c r="H149" s="224"/>
      <c r="I149" s="224"/>
      <c r="J149" s="224"/>
      <c r="K149" s="224"/>
      <c r="L149" s="224"/>
      <c r="M149" s="224"/>
      <c r="N149" s="238">
        <f>BK149</f>
        <v>0</v>
      </c>
      <c r="O149" s="239"/>
      <c r="P149" s="239"/>
      <c r="Q149" s="239"/>
      <c r="R149" s="217"/>
      <c r="T149" s="218"/>
      <c r="U149" s="214"/>
      <c r="V149" s="214"/>
      <c r="W149" s="219">
        <f>W150</f>
        <v>0</v>
      </c>
      <c r="X149" s="214"/>
      <c r="Y149" s="219">
        <f>Y150</f>
        <v>18.501987999999997</v>
      </c>
      <c r="Z149" s="214"/>
      <c r="AA149" s="220">
        <f>AA150</f>
        <v>0</v>
      </c>
      <c r="AR149" s="221" t="s">
        <v>89</v>
      </c>
      <c r="AT149" s="222" t="s">
        <v>81</v>
      </c>
      <c r="AU149" s="222" t="s">
        <v>89</v>
      </c>
      <c r="AY149" s="221" t="s">
        <v>230</v>
      </c>
      <c r="BK149" s="223">
        <f>BK150</f>
        <v>0</v>
      </c>
    </row>
    <row r="150" s="1" customFormat="1" ht="25.5" customHeight="1">
      <c r="B150" s="45"/>
      <c r="C150" s="227" t="s">
        <v>11</v>
      </c>
      <c r="D150" s="227" t="s">
        <v>231</v>
      </c>
      <c r="E150" s="228" t="s">
        <v>1121</v>
      </c>
      <c r="F150" s="229" t="s">
        <v>1122</v>
      </c>
      <c r="G150" s="229"/>
      <c r="H150" s="229"/>
      <c r="I150" s="229"/>
      <c r="J150" s="230" t="s">
        <v>242</v>
      </c>
      <c r="K150" s="231">
        <v>8.1999999999999993</v>
      </c>
      <c r="L150" s="232">
        <v>0</v>
      </c>
      <c r="M150" s="233"/>
      <c r="N150" s="234">
        <f>ROUND(L150*K150,1)</f>
        <v>0</v>
      </c>
      <c r="O150" s="234"/>
      <c r="P150" s="234"/>
      <c r="Q150" s="234"/>
      <c r="R150" s="47"/>
      <c r="T150" s="235" t="s">
        <v>22</v>
      </c>
      <c r="U150" s="55" t="s">
        <v>50</v>
      </c>
      <c r="V150" s="46"/>
      <c r="W150" s="236">
        <f>V150*K150</f>
        <v>0</v>
      </c>
      <c r="X150" s="236">
        <v>2.2563399999999998</v>
      </c>
      <c r="Y150" s="236">
        <f>X150*K150</f>
        <v>18.501987999999997</v>
      </c>
      <c r="Z150" s="236">
        <v>0</v>
      </c>
      <c r="AA150" s="237">
        <f>Z150*K150</f>
        <v>0</v>
      </c>
      <c r="AR150" s="21" t="s">
        <v>102</v>
      </c>
      <c r="AT150" s="21" t="s">
        <v>231</v>
      </c>
      <c r="AU150" s="21" t="s">
        <v>93</v>
      </c>
      <c r="AY150" s="21" t="s">
        <v>230</v>
      </c>
      <c r="BE150" s="152">
        <f>IF(U150="základní",N150,0)</f>
        <v>0</v>
      </c>
      <c r="BF150" s="152">
        <f>IF(U150="snížená",N150,0)</f>
        <v>0</v>
      </c>
      <c r="BG150" s="152">
        <f>IF(U150="zákl. přenesená",N150,0)</f>
        <v>0</v>
      </c>
      <c r="BH150" s="152">
        <f>IF(U150="sníž. přenesená",N150,0)</f>
        <v>0</v>
      </c>
      <c r="BI150" s="152">
        <f>IF(U150="nulová",N150,0)</f>
        <v>0</v>
      </c>
      <c r="BJ150" s="21" t="s">
        <v>102</v>
      </c>
      <c r="BK150" s="152">
        <f>ROUND(L150*K150,1)</f>
        <v>0</v>
      </c>
      <c r="BL150" s="21" t="s">
        <v>102</v>
      </c>
      <c r="BM150" s="21" t="s">
        <v>1618</v>
      </c>
    </row>
    <row r="151" s="10" customFormat="1" ht="29.88" customHeight="1">
      <c r="B151" s="213"/>
      <c r="C151" s="214"/>
      <c r="D151" s="224" t="s">
        <v>187</v>
      </c>
      <c r="E151" s="224"/>
      <c r="F151" s="224"/>
      <c r="G151" s="224"/>
      <c r="H151" s="224"/>
      <c r="I151" s="224"/>
      <c r="J151" s="224"/>
      <c r="K151" s="224"/>
      <c r="L151" s="224"/>
      <c r="M151" s="224"/>
      <c r="N151" s="238">
        <f>BK151</f>
        <v>0</v>
      </c>
      <c r="O151" s="239"/>
      <c r="P151" s="239"/>
      <c r="Q151" s="239"/>
      <c r="R151" s="217"/>
      <c r="T151" s="218"/>
      <c r="U151" s="214"/>
      <c r="V151" s="214"/>
      <c r="W151" s="219">
        <f>SUM(W152:W154)</f>
        <v>0</v>
      </c>
      <c r="X151" s="214"/>
      <c r="Y151" s="219">
        <f>SUM(Y152:Y154)</f>
        <v>0.00082000000000000009</v>
      </c>
      <c r="Z151" s="214"/>
      <c r="AA151" s="220">
        <f>SUM(AA152:AA154)</f>
        <v>18.277799999999999</v>
      </c>
      <c r="AR151" s="221" t="s">
        <v>89</v>
      </c>
      <c r="AT151" s="222" t="s">
        <v>81</v>
      </c>
      <c r="AU151" s="222" t="s">
        <v>89</v>
      </c>
      <c r="AY151" s="221" t="s">
        <v>230</v>
      </c>
      <c r="BK151" s="223">
        <f>SUM(BK152:BK154)</f>
        <v>0</v>
      </c>
    </row>
    <row r="152" s="1" customFormat="1" ht="38.25" customHeight="1">
      <c r="B152" s="45"/>
      <c r="C152" s="227" t="s">
        <v>290</v>
      </c>
      <c r="D152" s="227" t="s">
        <v>231</v>
      </c>
      <c r="E152" s="228" t="s">
        <v>1163</v>
      </c>
      <c r="F152" s="229" t="s">
        <v>1164</v>
      </c>
      <c r="G152" s="229"/>
      <c r="H152" s="229"/>
      <c r="I152" s="229"/>
      <c r="J152" s="230" t="s">
        <v>242</v>
      </c>
      <c r="K152" s="231">
        <v>8.1999999999999993</v>
      </c>
      <c r="L152" s="232">
        <v>0</v>
      </c>
      <c r="M152" s="233"/>
      <c r="N152" s="234">
        <f>ROUND(L152*K152,1)</f>
        <v>0</v>
      </c>
      <c r="O152" s="234"/>
      <c r="P152" s="234"/>
      <c r="Q152" s="234"/>
      <c r="R152" s="47"/>
      <c r="T152" s="235" t="s">
        <v>22</v>
      </c>
      <c r="U152" s="55" t="s">
        <v>50</v>
      </c>
      <c r="V152" s="46"/>
      <c r="W152" s="236">
        <f>V152*K152</f>
        <v>0</v>
      </c>
      <c r="X152" s="236">
        <v>0</v>
      </c>
      <c r="Y152" s="236">
        <f>X152*K152</f>
        <v>0</v>
      </c>
      <c r="Z152" s="236">
        <v>2.2000000000000002</v>
      </c>
      <c r="AA152" s="237">
        <f>Z152*K152</f>
        <v>18.039999999999999</v>
      </c>
      <c r="AR152" s="21" t="s">
        <v>102</v>
      </c>
      <c r="AT152" s="21" t="s">
        <v>231</v>
      </c>
      <c r="AU152" s="21" t="s">
        <v>93</v>
      </c>
      <c r="AY152" s="21" t="s">
        <v>230</v>
      </c>
      <c r="BE152" s="152">
        <f>IF(U152="základní",N152,0)</f>
        <v>0</v>
      </c>
      <c r="BF152" s="152">
        <f>IF(U152="snížená",N152,0)</f>
        <v>0</v>
      </c>
      <c r="BG152" s="152">
        <f>IF(U152="zákl. přenesená",N152,0)</f>
        <v>0</v>
      </c>
      <c r="BH152" s="152">
        <f>IF(U152="sníž. přenesená",N152,0)</f>
        <v>0</v>
      </c>
      <c r="BI152" s="152">
        <f>IF(U152="nulová",N152,0)</f>
        <v>0</v>
      </c>
      <c r="BJ152" s="21" t="s">
        <v>102</v>
      </c>
      <c r="BK152" s="152">
        <f>ROUND(L152*K152,1)</f>
        <v>0</v>
      </c>
      <c r="BL152" s="21" t="s">
        <v>102</v>
      </c>
      <c r="BM152" s="21" t="s">
        <v>1619</v>
      </c>
    </row>
    <row r="153" s="1" customFormat="1" ht="38.25" customHeight="1">
      <c r="B153" s="45"/>
      <c r="C153" s="227" t="s">
        <v>294</v>
      </c>
      <c r="D153" s="227" t="s">
        <v>231</v>
      </c>
      <c r="E153" s="228" t="s">
        <v>1166</v>
      </c>
      <c r="F153" s="229" t="s">
        <v>1167</v>
      </c>
      <c r="G153" s="229"/>
      <c r="H153" s="229"/>
      <c r="I153" s="229"/>
      <c r="J153" s="230" t="s">
        <v>242</v>
      </c>
      <c r="K153" s="231">
        <v>8.1999999999999993</v>
      </c>
      <c r="L153" s="232">
        <v>0</v>
      </c>
      <c r="M153" s="233"/>
      <c r="N153" s="234">
        <f>ROUND(L153*K153,1)</f>
        <v>0</v>
      </c>
      <c r="O153" s="234"/>
      <c r="P153" s="234"/>
      <c r="Q153" s="234"/>
      <c r="R153" s="47"/>
      <c r="T153" s="235" t="s">
        <v>22</v>
      </c>
      <c r="U153" s="55" t="s">
        <v>50</v>
      </c>
      <c r="V153" s="46"/>
      <c r="W153" s="236">
        <f>V153*K153</f>
        <v>0</v>
      </c>
      <c r="X153" s="236">
        <v>0</v>
      </c>
      <c r="Y153" s="236">
        <f>X153*K153</f>
        <v>0</v>
      </c>
      <c r="Z153" s="236">
        <v>0.029000000000000001</v>
      </c>
      <c r="AA153" s="237">
        <f>Z153*K153</f>
        <v>0.23779999999999998</v>
      </c>
      <c r="AR153" s="21" t="s">
        <v>102</v>
      </c>
      <c r="AT153" s="21" t="s">
        <v>231</v>
      </c>
      <c r="AU153" s="21" t="s">
        <v>93</v>
      </c>
      <c r="AY153" s="21" t="s">
        <v>230</v>
      </c>
      <c r="BE153" s="152">
        <f>IF(U153="základní",N153,0)</f>
        <v>0</v>
      </c>
      <c r="BF153" s="152">
        <f>IF(U153="snížená",N153,0)</f>
        <v>0</v>
      </c>
      <c r="BG153" s="152">
        <f>IF(U153="zákl. přenesená",N153,0)</f>
        <v>0</v>
      </c>
      <c r="BH153" s="152">
        <f>IF(U153="sníž. přenesená",N153,0)</f>
        <v>0</v>
      </c>
      <c r="BI153" s="152">
        <f>IF(U153="nulová",N153,0)</f>
        <v>0</v>
      </c>
      <c r="BJ153" s="21" t="s">
        <v>102</v>
      </c>
      <c r="BK153" s="152">
        <f>ROUND(L153*K153,1)</f>
        <v>0</v>
      </c>
      <c r="BL153" s="21" t="s">
        <v>102</v>
      </c>
      <c r="BM153" s="21" t="s">
        <v>1620</v>
      </c>
    </row>
    <row r="154" s="1" customFormat="1" ht="25.5" customHeight="1">
      <c r="B154" s="45"/>
      <c r="C154" s="227" t="s">
        <v>298</v>
      </c>
      <c r="D154" s="227" t="s">
        <v>231</v>
      </c>
      <c r="E154" s="228" t="s">
        <v>1169</v>
      </c>
      <c r="F154" s="229" t="s">
        <v>1170</v>
      </c>
      <c r="G154" s="229"/>
      <c r="H154" s="229"/>
      <c r="I154" s="229"/>
      <c r="J154" s="230" t="s">
        <v>330</v>
      </c>
      <c r="K154" s="231">
        <v>82</v>
      </c>
      <c r="L154" s="232">
        <v>0</v>
      </c>
      <c r="M154" s="233"/>
      <c r="N154" s="234">
        <f>ROUND(L154*K154,1)</f>
        <v>0</v>
      </c>
      <c r="O154" s="234"/>
      <c r="P154" s="234"/>
      <c r="Q154" s="234"/>
      <c r="R154" s="47"/>
      <c r="T154" s="235" t="s">
        <v>22</v>
      </c>
      <c r="U154" s="55" t="s">
        <v>50</v>
      </c>
      <c r="V154" s="46"/>
      <c r="W154" s="236">
        <f>V154*K154</f>
        <v>0</v>
      </c>
      <c r="X154" s="236">
        <v>1.0000000000000001E-05</v>
      </c>
      <c r="Y154" s="236">
        <f>X154*K154</f>
        <v>0.00082000000000000009</v>
      </c>
      <c r="Z154" s="236">
        <v>0</v>
      </c>
      <c r="AA154" s="237">
        <f>Z154*K154</f>
        <v>0</v>
      </c>
      <c r="AR154" s="21" t="s">
        <v>102</v>
      </c>
      <c r="AT154" s="21" t="s">
        <v>231</v>
      </c>
      <c r="AU154" s="21" t="s">
        <v>93</v>
      </c>
      <c r="AY154" s="21" t="s">
        <v>230</v>
      </c>
      <c r="BE154" s="152">
        <f>IF(U154="základní",N154,0)</f>
        <v>0</v>
      </c>
      <c r="BF154" s="152">
        <f>IF(U154="snížená",N154,0)</f>
        <v>0</v>
      </c>
      <c r="BG154" s="152">
        <f>IF(U154="zákl. přenesená",N154,0)</f>
        <v>0</v>
      </c>
      <c r="BH154" s="152">
        <f>IF(U154="sníž. přenesená",N154,0)</f>
        <v>0</v>
      </c>
      <c r="BI154" s="152">
        <f>IF(U154="nulová",N154,0)</f>
        <v>0</v>
      </c>
      <c r="BJ154" s="21" t="s">
        <v>102</v>
      </c>
      <c r="BK154" s="152">
        <f>ROUND(L154*K154,1)</f>
        <v>0</v>
      </c>
      <c r="BL154" s="21" t="s">
        <v>102</v>
      </c>
      <c r="BM154" s="21" t="s">
        <v>1621</v>
      </c>
    </row>
    <row r="155" s="10" customFormat="1" ht="29.88" customHeight="1">
      <c r="B155" s="213"/>
      <c r="C155" s="214"/>
      <c r="D155" s="224" t="s">
        <v>190</v>
      </c>
      <c r="E155" s="224"/>
      <c r="F155" s="224"/>
      <c r="G155" s="224"/>
      <c r="H155" s="224"/>
      <c r="I155" s="224"/>
      <c r="J155" s="224"/>
      <c r="K155" s="224"/>
      <c r="L155" s="224"/>
      <c r="M155" s="224"/>
      <c r="N155" s="238">
        <f>BK155</f>
        <v>0</v>
      </c>
      <c r="O155" s="239"/>
      <c r="P155" s="239"/>
      <c r="Q155" s="239"/>
      <c r="R155" s="217"/>
      <c r="T155" s="218"/>
      <c r="U155" s="214"/>
      <c r="V155" s="214"/>
      <c r="W155" s="219">
        <f>W156</f>
        <v>0</v>
      </c>
      <c r="X155" s="214"/>
      <c r="Y155" s="219">
        <f>Y156</f>
        <v>0</v>
      </c>
      <c r="Z155" s="214"/>
      <c r="AA155" s="220">
        <f>AA156</f>
        <v>0</v>
      </c>
      <c r="AR155" s="221" t="s">
        <v>89</v>
      </c>
      <c r="AT155" s="222" t="s">
        <v>81</v>
      </c>
      <c r="AU155" s="222" t="s">
        <v>89</v>
      </c>
      <c r="AY155" s="221" t="s">
        <v>230</v>
      </c>
      <c r="BK155" s="223">
        <f>BK156</f>
        <v>0</v>
      </c>
    </row>
    <row r="156" s="1" customFormat="1" ht="25.5" customHeight="1">
      <c r="B156" s="45"/>
      <c r="C156" s="227" t="s">
        <v>302</v>
      </c>
      <c r="D156" s="227" t="s">
        <v>231</v>
      </c>
      <c r="E156" s="228" t="s">
        <v>1172</v>
      </c>
      <c r="F156" s="229" t="s">
        <v>1173</v>
      </c>
      <c r="G156" s="229"/>
      <c r="H156" s="229"/>
      <c r="I156" s="229"/>
      <c r="J156" s="230" t="s">
        <v>305</v>
      </c>
      <c r="K156" s="231">
        <v>62.468000000000004</v>
      </c>
      <c r="L156" s="232">
        <v>0</v>
      </c>
      <c r="M156" s="233"/>
      <c r="N156" s="234">
        <f>ROUND(L156*K156,1)</f>
        <v>0</v>
      </c>
      <c r="O156" s="234"/>
      <c r="P156" s="234"/>
      <c r="Q156" s="234"/>
      <c r="R156" s="47"/>
      <c r="T156" s="235" t="s">
        <v>22</v>
      </c>
      <c r="U156" s="55" t="s">
        <v>50</v>
      </c>
      <c r="V156" s="46"/>
      <c r="W156" s="236">
        <f>V156*K156</f>
        <v>0</v>
      </c>
      <c r="X156" s="236">
        <v>0</v>
      </c>
      <c r="Y156" s="236">
        <f>X156*K156</f>
        <v>0</v>
      </c>
      <c r="Z156" s="236">
        <v>0</v>
      </c>
      <c r="AA156" s="237">
        <f>Z156*K156</f>
        <v>0</v>
      </c>
      <c r="AR156" s="21" t="s">
        <v>102</v>
      </c>
      <c r="AT156" s="21" t="s">
        <v>231</v>
      </c>
      <c r="AU156" s="21" t="s">
        <v>93</v>
      </c>
      <c r="AY156" s="21" t="s">
        <v>230</v>
      </c>
      <c r="BE156" s="152">
        <f>IF(U156="základní",N156,0)</f>
        <v>0</v>
      </c>
      <c r="BF156" s="152">
        <f>IF(U156="snížená",N156,0)</f>
        <v>0</v>
      </c>
      <c r="BG156" s="152">
        <f>IF(U156="zákl. přenesená",N156,0)</f>
        <v>0</v>
      </c>
      <c r="BH156" s="152">
        <f>IF(U156="sníž. přenesená",N156,0)</f>
        <v>0</v>
      </c>
      <c r="BI156" s="152">
        <f>IF(U156="nulová",N156,0)</f>
        <v>0</v>
      </c>
      <c r="BJ156" s="21" t="s">
        <v>102</v>
      </c>
      <c r="BK156" s="152">
        <f>ROUND(L156*K156,1)</f>
        <v>0</v>
      </c>
      <c r="BL156" s="21" t="s">
        <v>102</v>
      </c>
      <c r="BM156" s="21" t="s">
        <v>1622</v>
      </c>
    </row>
    <row r="157" s="10" customFormat="1" ht="37.44001" customHeight="1">
      <c r="B157" s="213"/>
      <c r="C157" s="214"/>
      <c r="D157" s="215" t="s">
        <v>191</v>
      </c>
      <c r="E157" s="215"/>
      <c r="F157" s="215"/>
      <c r="G157" s="215"/>
      <c r="H157" s="215"/>
      <c r="I157" s="215"/>
      <c r="J157" s="215"/>
      <c r="K157" s="215"/>
      <c r="L157" s="215"/>
      <c r="M157" s="215"/>
      <c r="N157" s="248">
        <f>BK157</f>
        <v>0</v>
      </c>
      <c r="O157" s="249"/>
      <c r="P157" s="249"/>
      <c r="Q157" s="249"/>
      <c r="R157" s="217"/>
      <c r="T157" s="218"/>
      <c r="U157" s="214"/>
      <c r="V157" s="214"/>
      <c r="W157" s="219">
        <f>W158+W176+W200</f>
        <v>0</v>
      </c>
      <c r="X157" s="214"/>
      <c r="Y157" s="219">
        <f>Y158+Y176+Y200</f>
        <v>0.47841250000000002</v>
      </c>
      <c r="Z157" s="214"/>
      <c r="AA157" s="220">
        <f>AA158+AA176+AA200</f>
        <v>0</v>
      </c>
      <c r="AR157" s="221" t="s">
        <v>93</v>
      </c>
      <c r="AT157" s="222" t="s">
        <v>81</v>
      </c>
      <c r="AU157" s="222" t="s">
        <v>82</v>
      </c>
      <c r="AY157" s="221" t="s">
        <v>230</v>
      </c>
      <c r="BK157" s="223">
        <f>BK158+BK176+BK200</f>
        <v>0</v>
      </c>
    </row>
    <row r="158" s="10" customFormat="1" ht="19.92" customHeight="1">
      <c r="B158" s="213"/>
      <c r="C158" s="214"/>
      <c r="D158" s="224" t="s">
        <v>1598</v>
      </c>
      <c r="E158" s="224"/>
      <c r="F158" s="224"/>
      <c r="G158" s="224"/>
      <c r="H158" s="224"/>
      <c r="I158" s="224"/>
      <c r="J158" s="224"/>
      <c r="K158" s="224"/>
      <c r="L158" s="224"/>
      <c r="M158" s="224"/>
      <c r="N158" s="225">
        <f>BK158</f>
        <v>0</v>
      </c>
      <c r="O158" s="226"/>
      <c r="P158" s="226"/>
      <c r="Q158" s="226"/>
      <c r="R158" s="217"/>
      <c r="T158" s="218"/>
      <c r="U158" s="214"/>
      <c r="V158" s="214"/>
      <c r="W158" s="219">
        <f>SUM(W159:W175)</f>
        <v>0</v>
      </c>
      <c r="X158" s="214"/>
      <c r="Y158" s="219">
        <f>SUM(Y159:Y175)</f>
        <v>0.24744249999999998</v>
      </c>
      <c r="Z158" s="214"/>
      <c r="AA158" s="220">
        <f>SUM(AA159:AA175)</f>
        <v>0</v>
      </c>
      <c r="AR158" s="221" t="s">
        <v>93</v>
      </c>
      <c r="AT158" s="222" t="s">
        <v>81</v>
      </c>
      <c r="AU158" s="222" t="s">
        <v>89</v>
      </c>
      <c r="AY158" s="221" t="s">
        <v>230</v>
      </c>
      <c r="BK158" s="223">
        <f>SUM(BK159:BK175)</f>
        <v>0</v>
      </c>
    </row>
    <row r="159" s="1" customFormat="1" ht="25.5" customHeight="1">
      <c r="B159" s="45"/>
      <c r="C159" s="227" t="s">
        <v>307</v>
      </c>
      <c r="D159" s="227" t="s">
        <v>231</v>
      </c>
      <c r="E159" s="228" t="s">
        <v>1623</v>
      </c>
      <c r="F159" s="229" t="s">
        <v>1624</v>
      </c>
      <c r="G159" s="229"/>
      <c r="H159" s="229"/>
      <c r="I159" s="229"/>
      <c r="J159" s="230" t="s">
        <v>330</v>
      </c>
      <c r="K159" s="231">
        <v>9.9499999999999993</v>
      </c>
      <c r="L159" s="232">
        <v>0</v>
      </c>
      <c r="M159" s="233"/>
      <c r="N159" s="234">
        <f>ROUND(L159*K159,1)</f>
        <v>0</v>
      </c>
      <c r="O159" s="234"/>
      <c r="P159" s="234"/>
      <c r="Q159" s="234"/>
      <c r="R159" s="47"/>
      <c r="T159" s="235" t="s">
        <v>22</v>
      </c>
      <c r="U159" s="55" t="s">
        <v>50</v>
      </c>
      <c r="V159" s="46"/>
      <c r="W159" s="236">
        <f>V159*K159</f>
        <v>0</v>
      </c>
      <c r="X159" s="236">
        <v>0.00125</v>
      </c>
      <c r="Y159" s="236">
        <f>X159*K159</f>
        <v>0.012437499999999999</v>
      </c>
      <c r="Z159" s="236">
        <v>0</v>
      </c>
      <c r="AA159" s="237">
        <f>Z159*K159</f>
        <v>0</v>
      </c>
      <c r="AR159" s="21" t="s">
        <v>290</v>
      </c>
      <c r="AT159" s="21" t="s">
        <v>231</v>
      </c>
      <c r="AU159" s="21" t="s">
        <v>93</v>
      </c>
      <c r="AY159" s="21" t="s">
        <v>230</v>
      </c>
      <c r="BE159" s="152">
        <f>IF(U159="základní",N159,0)</f>
        <v>0</v>
      </c>
      <c r="BF159" s="152">
        <f>IF(U159="snížená",N159,0)</f>
        <v>0</v>
      </c>
      <c r="BG159" s="152">
        <f>IF(U159="zákl. přenesená",N159,0)</f>
        <v>0</v>
      </c>
      <c r="BH159" s="152">
        <f>IF(U159="sníž. přenesená",N159,0)</f>
        <v>0</v>
      </c>
      <c r="BI159" s="152">
        <f>IF(U159="nulová",N159,0)</f>
        <v>0</v>
      </c>
      <c r="BJ159" s="21" t="s">
        <v>102</v>
      </c>
      <c r="BK159" s="152">
        <f>ROUND(L159*K159,1)</f>
        <v>0</v>
      </c>
      <c r="BL159" s="21" t="s">
        <v>290</v>
      </c>
      <c r="BM159" s="21" t="s">
        <v>1625</v>
      </c>
    </row>
    <row r="160" s="1" customFormat="1" ht="25.5" customHeight="1">
      <c r="B160" s="45"/>
      <c r="C160" s="227" t="s">
        <v>10</v>
      </c>
      <c r="D160" s="227" t="s">
        <v>231</v>
      </c>
      <c r="E160" s="228" t="s">
        <v>1626</v>
      </c>
      <c r="F160" s="229" t="s">
        <v>1627</v>
      </c>
      <c r="G160" s="229"/>
      <c r="H160" s="229"/>
      <c r="I160" s="229"/>
      <c r="J160" s="230" t="s">
        <v>330</v>
      </c>
      <c r="K160" s="231">
        <v>5</v>
      </c>
      <c r="L160" s="232">
        <v>0</v>
      </c>
      <c r="M160" s="233"/>
      <c r="N160" s="234">
        <f>ROUND(L160*K160,1)</f>
        <v>0</v>
      </c>
      <c r="O160" s="234"/>
      <c r="P160" s="234"/>
      <c r="Q160" s="234"/>
      <c r="R160" s="47"/>
      <c r="T160" s="235" t="s">
        <v>22</v>
      </c>
      <c r="U160" s="55" t="s">
        <v>50</v>
      </c>
      <c r="V160" s="46"/>
      <c r="W160" s="236">
        <f>V160*K160</f>
        <v>0</v>
      </c>
      <c r="X160" s="236">
        <v>0.0027699999999999999</v>
      </c>
      <c r="Y160" s="236">
        <f>X160*K160</f>
        <v>0.01385</v>
      </c>
      <c r="Z160" s="236">
        <v>0</v>
      </c>
      <c r="AA160" s="237">
        <f>Z160*K160</f>
        <v>0</v>
      </c>
      <c r="AR160" s="21" t="s">
        <v>290</v>
      </c>
      <c r="AT160" s="21" t="s">
        <v>231</v>
      </c>
      <c r="AU160" s="21" t="s">
        <v>93</v>
      </c>
      <c r="AY160" s="21" t="s">
        <v>230</v>
      </c>
      <c r="BE160" s="152">
        <f>IF(U160="základní",N160,0)</f>
        <v>0</v>
      </c>
      <c r="BF160" s="152">
        <f>IF(U160="snížená",N160,0)</f>
        <v>0</v>
      </c>
      <c r="BG160" s="152">
        <f>IF(U160="zákl. přenesená",N160,0)</f>
        <v>0</v>
      </c>
      <c r="BH160" s="152">
        <f>IF(U160="sníž. přenesená",N160,0)</f>
        <v>0</v>
      </c>
      <c r="BI160" s="152">
        <f>IF(U160="nulová",N160,0)</f>
        <v>0</v>
      </c>
      <c r="BJ160" s="21" t="s">
        <v>102</v>
      </c>
      <c r="BK160" s="152">
        <f>ROUND(L160*K160,1)</f>
        <v>0</v>
      </c>
      <c r="BL160" s="21" t="s">
        <v>290</v>
      </c>
      <c r="BM160" s="21" t="s">
        <v>1628</v>
      </c>
    </row>
    <row r="161" s="1" customFormat="1" ht="25.5" customHeight="1">
      <c r="B161" s="45"/>
      <c r="C161" s="227" t="s">
        <v>314</v>
      </c>
      <c r="D161" s="227" t="s">
        <v>231</v>
      </c>
      <c r="E161" s="228" t="s">
        <v>1629</v>
      </c>
      <c r="F161" s="229" t="s">
        <v>1630</v>
      </c>
      <c r="G161" s="229"/>
      <c r="H161" s="229"/>
      <c r="I161" s="229"/>
      <c r="J161" s="230" t="s">
        <v>330</v>
      </c>
      <c r="K161" s="231">
        <v>34.899999999999999</v>
      </c>
      <c r="L161" s="232">
        <v>0</v>
      </c>
      <c r="M161" s="233"/>
      <c r="N161" s="234">
        <f>ROUND(L161*K161,1)</f>
        <v>0</v>
      </c>
      <c r="O161" s="234"/>
      <c r="P161" s="234"/>
      <c r="Q161" s="234"/>
      <c r="R161" s="47"/>
      <c r="T161" s="235" t="s">
        <v>22</v>
      </c>
      <c r="U161" s="55" t="s">
        <v>50</v>
      </c>
      <c r="V161" s="46"/>
      <c r="W161" s="236">
        <f>V161*K161</f>
        <v>0</v>
      </c>
      <c r="X161" s="236">
        <v>0.0044000000000000003</v>
      </c>
      <c r="Y161" s="236">
        <f>X161*K161</f>
        <v>0.15356</v>
      </c>
      <c r="Z161" s="236">
        <v>0</v>
      </c>
      <c r="AA161" s="237">
        <f>Z161*K161</f>
        <v>0</v>
      </c>
      <c r="AR161" s="21" t="s">
        <v>290</v>
      </c>
      <c r="AT161" s="21" t="s">
        <v>231</v>
      </c>
      <c r="AU161" s="21" t="s">
        <v>93</v>
      </c>
      <c r="AY161" s="21" t="s">
        <v>230</v>
      </c>
      <c r="BE161" s="152">
        <f>IF(U161="základní",N161,0)</f>
        <v>0</v>
      </c>
      <c r="BF161" s="152">
        <f>IF(U161="snížená",N161,0)</f>
        <v>0</v>
      </c>
      <c r="BG161" s="152">
        <f>IF(U161="zákl. přenesená",N161,0)</f>
        <v>0</v>
      </c>
      <c r="BH161" s="152">
        <f>IF(U161="sníž. přenesená",N161,0)</f>
        <v>0</v>
      </c>
      <c r="BI161" s="152">
        <f>IF(U161="nulová",N161,0)</f>
        <v>0</v>
      </c>
      <c r="BJ161" s="21" t="s">
        <v>102</v>
      </c>
      <c r="BK161" s="152">
        <f>ROUND(L161*K161,1)</f>
        <v>0</v>
      </c>
      <c r="BL161" s="21" t="s">
        <v>290</v>
      </c>
      <c r="BM161" s="21" t="s">
        <v>1631</v>
      </c>
    </row>
    <row r="162" s="1" customFormat="1" ht="25.5" customHeight="1">
      <c r="B162" s="45"/>
      <c r="C162" s="227" t="s">
        <v>318</v>
      </c>
      <c r="D162" s="227" t="s">
        <v>231</v>
      </c>
      <c r="E162" s="228" t="s">
        <v>1632</v>
      </c>
      <c r="F162" s="229" t="s">
        <v>1633</v>
      </c>
      <c r="G162" s="229"/>
      <c r="H162" s="229"/>
      <c r="I162" s="229"/>
      <c r="J162" s="230" t="s">
        <v>330</v>
      </c>
      <c r="K162" s="231">
        <v>7</v>
      </c>
      <c r="L162" s="232">
        <v>0</v>
      </c>
      <c r="M162" s="233"/>
      <c r="N162" s="234">
        <f>ROUND(L162*K162,1)</f>
        <v>0</v>
      </c>
      <c r="O162" s="234"/>
      <c r="P162" s="234"/>
      <c r="Q162" s="234"/>
      <c r="R162" s="47"/>
      <c r="T162" s="235" t="s">
        <v>22</v>
      </c>
      <c r="U162" s="55" t="s">
        <v>50</v>
      </c>
      <c r="V162" s="46"/>
      <c r="W162" s="236">
        <f>V162*K162</f>
        <v>0</v>
      </c>
      <c r="X162" s="236">
        <v>0.0044000000000000003</v>
      </c>
      <c r="Y162" s="236">
        <f>X162*K162</f>
        <v>0.030800000000000001</v>
      </c>
      <c r="Z162" s="236">
        <v>0</v>
      </c>
      <c r="AA162" s="237">
        <f>Z162*K162</f>
        <v>0</v>
      </c>
      <c r="AR162" s="21" t="s">
        <v>290</v>
      </c>
      <c r="AT162" s="21" t="s">
        <v>231</v>
      </c>
      <c r="AU162" s="21" t="s">
        <v>93</v>
      </c>
      <c r="AY162" s="21" t="s">
        <v>230</v>
      </c>
      <c r="BE162" s="152">
        <f>IF(U162="základní",N162,0)</f>
        <v>0</v>
      </c>
      <c r="BF162" s="152">
        <f>IF(U162="snížená",N162,0)</f>
        <v>0</v>
      </c>
      <c r="BG162" s="152">
        <f>IF(U162="zákl. přenesená",N162,0)</f>
        <v>0</v>
      </c>
      <c r="BH162" s="152">
        <f>IF(U162="sníž. přenesená",N162,0)</f>
        <v>0</v>
      </c>
      <c r="BI162" s="152">
        <f>IF(U162="nulová",N162,0)</f>
        <v>0</v>
      </c>
      <c r="BJ162" s="21" t="s">
        <v>102</v>
      </c>
      <c r="BK162" s="152">
        <f>ROUND(L162*K162,1)</f>
        <v>0</v>
      </c>
      <c r="BL162" s="21" t="s">
        <v>290</v>
      </c>
      <c r="BM162" s="21" t="s">
        <v>1634</v>
      </c>
    </row>
    <row r="163" s="1" customFormat="1" ht="16.5" customHeight="1">
      <c r="B163" s="45"/>
      <c r="C163" s="227" t="s">
        <v>322</v>
      </c>
      <c r="D163" s="227" t="s">
        <v>231</v>
      </c>
      <c r="E163" s="228" t="s">
        <v>1635</v>
      </c>
      <c r="F163" s="229" t="s">
        <v>1636</v>
      </c>
      <c r="G163" s="229"/>
      <c r="H163" s="229"/>
      <c r="I163" s="229"/>
      <c r="J163" s="230" t="s">
        <v>330</v>
      </c>
      <c r="K163" s="231">
        <v>5</v>
      </c>
      <c r="L163" s="232">
        <v>0</v>
      </c>
      <c r="M163" s="233"/>
      <c r="N163" s="234">
        <f>ROUND(L163*K163,1)</f>
        <v>0</v>
      </c>
      <c r="O163" s="234"/>
      <c r="P163" s="234"/>
      <c r="Q163" s="234"/>
      <c r="R163" s="47"/>
      <c r="T163" s="235" t="s">
        <v>22</v>
      </c>
      <c r="U163" s="55" t="s">
        <v>50</v>
      </c>
      <c r="V163" s="46"/>
      <c r="W163" s="236">
        <f>V163*K163</f>
        <v>0</v>
      </c>
      <c r="X163" s="236">
        <v>0.0012099999999999999</v>
      </c>
      <c r="Y163" s="236">
        <f>X163*K163</f>
        <v>0.0060499999999999998</v>
      </c>
      <c r="Z163" s="236">
        <v>0</v>
      </c>
      <c r="AA163" s="237">
        <f>Z163*K163</f>
        <v>0</v>
      </c>
      <c r="AR163" s="21" t="s">
        <v>290</v>
      </c>
      <c r="AT163" s="21" t="s">
        <v>231</v>
      </c>
      <c r="AU163" s="21" t="s">
        <v>93</v>
      </c>
      <c r="AY163" s="21" t="s">
        <v>230</v>
      </c>
      <c r="BE163" s="152">
        <f>IF(U163="základní",N163,0)</f>
        <v>0</v>
      </c>
      <c r="BF163" s="152">
        <f>IF(U163="snížená",N163,0)</f>
        <v>0</v>
      </c>
      <c r="BG163" s="152">
        <f>IF(U163="zákl. přenesená",N163,0)</f>
        <v>0</v>
      </c>
      <c r="BH163" s="152">
        <f>IF(U163="sníž. přenesená",N163,0)</f>
        <v>0</v>
      </c>
      <c r="BI163" s="152">
        <f>IF(U163="nulová",N163,0)</f>
        <v>0</v>
      </c>
      <c r="BJ163" s="21" t="s">
        <v>102</v>
      </c>
      <c r="BK163" s="152">
        <f>ROUND(L163*K163,1)</f>
        <v>0</v>
      </c>
      <c r="BL163" s="21" t="s">
        <v>290</v>
      </c>
      <c r="BM163" s="21" t="s">
        <v>1637</v>
      </c>
    </row>
    <row r="164" s="1" customFormat="1" ht="25.5" customHeight="1">
      <c r="B164" s="45"/>
      <c r="C164" s="227" t="s">
        <v>327</v>
      </c>
      <c r="D164" s="227" t="s">
        <v>231</v>
      </c>
      <c r="E164" s="228" t="s">
        <v>1638</v>
      </c>
      <c r="F164" s="229" t="s">
        <v>1639</v>
      </c>
      <c r="G164" s="229"/>
      <c r="H164" s="229"/>
      <c r="I164" s="229"/>
      <c r="J164" s="230" t="s">
        <v>330</v>
      </c>
      <c r="K164" s="231">
        <v>2</v>
      </c>
      <c r="L164" s="232">
        <v>0</v>
      </c>
      <c r="M164" s="233"/>
      <c r="N164" s="234">
        <f>ROUND(L164*K164,1)</f>
        <v>0</v>
      </c>
      <c r="O164" s="234"/>
      <c r="P164" s="234"/>
      <c r="Q164" s="234"/>
      <c r="R164" s="47"/>
      <c r="T164" s="235" t="s">
        <v>22</v>
      </c>
      <c r="U164" s="55" t="s">
        <v>50</v>
      </c>
      <c r="V164" s="46"/>
      <c r="W164" s="236">
        <f>V164*K164</f>
        <v>0</v>
      </c>
      <c r="X164" s="236">
        <v>0.00029</v>
      </c>
      <c r="Y164" s="236">
        <f>X164*K164</f>
        <v>0.00058</v>
      </c>
      <c r="Z164" s="236">
        <v>0</v>
      </c>
      <c r="AA164" s="237">
        <f>Z164*K164</f>
        <v>0</v>
      </c>
      <c r="AR164" s="21" t="s">
        <v>290</v>
      </c>
      <c r="AT164" s="21" t="s">
        <v>231</v>
      </c>
      <c r="AU164" s="21" t="s">
        <v>93</v>
      </c>
      <c r="AY164" s="21" t="s">
        <v>230</v>
      </c>
      <c r="BE164" s="152">
        <f>IF(U164="základní",N164,0)</f>
        <v>0</v>
      </c>
      <c r="BF164" s="152">
        <f>IF(U164="snížená",N164,0)</f>
        <v>0</v>
      </c>
      <c r="BG164" s="152">
        <f>IF(U164="zákl. přenesená",N164,0)</f>
        <v>0</v>
      </c>
      <c r="BH164" s="152">
        <f>IF(U164="sníž. přenesená",N164,0)</f>
        <v>0</v>
      </c>
      <c r="BI164" s="152">
        <f>IF(U164="nulová",N164,0)</f>
        <v>0</v>
      </c>
      <c r="BJ164" s="21" t="s">
        <v>102</v>
      </c>
      <c r="BK164" s="152">
        <f>ROUND(L164*K164,1)</f>
        <v>0</v>
      </c>
      <c r="BL164" s="21" t="s">
        <v>290</v>
      </c>
      <c r="BM164" s="21" t="s">
        <v>1640</v>
      </c>
    </row>
    <row r="165" s="1" customFormat="1" ht="25.5" customHeight="1">
      <c r="B165" s="45"/>
      <c r="C165" s="227" t="s">
        <v>332</v>
      </c>
      <c r="D165" s="227" t="s">
        <v>231</v>
      </c>
      <c r="E165" s="228" t="s">
        <v>1641</v>
      </c>
      <c r="F165" s="229" t="s">
        <v>1642</v>
      </c>
      <c r="G165" s="229"/>
      <c r="H165" s="229"/>
      <c r="I165" s="229"/>
      <c r="J165" s="230" t="s">
        <v>330</v>
      </c>
      <c r="K165" s="231">
        <v>2.5</v>
      </c>
      <c r="L165" s="232">
        <v>0</v>
      </c>
      <c r="M165" s="233"/>
      <c r="N165" s="234">
        <f>ROUND(L165*K165,1)</f>
        <v>0</v>
      </c>
      <c r="O165" s="234"/>
      <c r="P165" s="234"/>
      <c r="Q165" s="234"/>
      <c r="R165" s="47"/>
      <c r="T165" s="235" t="s">
        <v>22</v>
      </c>
      <c r="U165" s="55" t="s">
        <v>50</v>
      </c>
      <c r="V165" s="46"/>
      <c r="W165" s="236">
        <f>V165*K165</f>
        <v>0</v>
      </c>
      <c r="X165" s="236">
        <v>0.00035</v>
      </c>
      <c r="Y165" s="236">
        <f>X165*K165</f>
        <v>0.00087500000000000002</v>
      </c>
      <c r="Z165" s="236">
        <v>0</v>
      </c>
      <c r="AA165" s="237">
        <f>Z165*K165</f>
        <v>0</v>
      </c>
      <c r="AR165" s="21" t="s">
        <v>290</v>
      </c>
      <c r="AT165" s="21" t="s">
        <v>231</v>
      </c>
      <c r="AU165" s="21" t="s">
        <v>93</v>
      </c>
      <c r="AY165" s="21" t="s">
        <v>230</v>
      </c>
      <c r="BE165" s="152">
        <f>IF(U165="základní",N165,0)</f>
        <v>0</v>
      </c>
      <c r="BF165" s="152">
        <f>IF(U165="snížená",N165,0)</f>
        <v>0</v>
      </c>
      <c r="BG165" s="152">
        <f>IF(U165="zákl. přenesená",N165,0)</f>
        <v>0</v>
      </c>
      <c r="BH165" s="152">
        <f>IF(U165="sníž. přenesená",N165,0)</f>
        <v>0</v>
      </c>
      <c r="BI165" s="152">
        <f>IF(U165="nulová",N165,0)</f>
        <v>0</v>
      </c>
      <c r="BJ165" s="21" t="s">
        <v>102</v>
      </c>
      <c r="BK165" s="152">
        <f>ROUND(L165*K165,1)</f>
        <v>0</v>
      </c>
      <c r="BL165" s="21" t="s">
        <v>290</v>
      </c>
      <c r="BM165" s="21" t="s">
        <v>1643</v>
      </c>
    </row>
    <row r="166" s="1" customFormat="1" ht="25.5" customHeight="1">
      <c r="B166" s="45"/>
      <c r="C166" s="227" t="s">
        <v>336</v>
      </c>
      <c r="D166" s="227" t="s">
        <v>231</v>
      </c>
      <c r="E166" s="228" t="s">
        <v>1644</v>
      </c>
      <c r="F166" s="229" t="s">
        <v>1645</v>
      </c>
      <c r="G166" s="229"/>
      <c r="H166" s="229"/>
      <c r="I166" s="229"/>
      <c r="J166" s="230" t="s">
        <v>481</v>
      </c>
      <c r="K166" s="231">
        <v>1</v>
      </c>
      <c r="L166" s="232">
        <v>0</v>
      </c>
      <c r="M166" s="233"/>
      <c r="N166" s="234">
        <f>ROUND(L166*K166,1)</f>
        <v>0</v>
      </c>
      <c r="O166" s="234"/>
      <c r="P166" s="234"/>
      <c r="Q166" s="234"/>
      <c r="R166" s="47"/>
      <c r="T166" s="235" t="s">
        <v>22</v>
      </c>
      <c r="U166" s="55" t="s">
        <v>50</v>
      </c>
      <c r="V166" s="46"/>
      <c r="W166" s="236">
        <f>V166*K166</f>
        <v>0</v>
      </c>
      <c r="X166" s="236">
        <v>0</v>
      </c>
      <c r="Y166" s="236">
        <f>X166*K166</f>
        <v>0</v>
      </c>
      <c r="Z166" s="236">
        <v>0</v>
      </c>
      <c r="AA166" s="237">
        <f>Z166*K166</f>
        <v>0</v>
      </c>
      <c r="AR166" s="21" t="s">
        <v>290</v>
      </c>
      <c r="AT166" s="21" t="s">
        <v>231</v>
      </c>
      <c r="AU166" s="21" t="s">
        <v>93</v>
      </c>
      <c r="AY166" s="21" t="s">
        <v>230</v>
      </c>
      <c r="BE166" s="152">
        <f>IF(U166="základní",N166,0)</f>
        <v>0</v>
      </c>
      <c r="BF166" s="152">
        <f>IF(U166="snížená",N166,0)</f>
        <v>0</v>
      </c>
      <c r="BG166" s="152">
        <f>IF(U166="zákl. přenesená",N166,0)</f>
        <v>0</v>
      </c>
      <c r="BH166" s="152">
        <f>IF(U166="sníž. přenesená",N166,0)</f>
        <v>0</v>
      </c>
      <c r="BI166" s="152">
        <f>IF(U166="nulová",N166,0)</f>
        <v>0</v>
      </c>
      <c r="BJ166" s="21" t="s">
        <v>102</v>
      </c>
      <c r="BK166" s="152">
        <f>ROUND(L166*K166,1)</f>
        <v>0</v>
      </c>
      <c r="BL166" s="21" t="s">
        <v>290</v>
      </c>
      <c r="BM166" s="21" t="s">
        <v>1646</v>
      </c>
    </row>
    <row r="167" s="1" customFormat="1" ht="25.5" customHeight="1">
      <c r="B167" s="45"/>
      <c r="C167" s="227" t="s">
        <v>341</v>
      </c>
      <c r="D167" s="227" t="s">
        <v>231</v>
      </c>
      <c r="E167" s="228" t="s">
        <v>1647</v>
      </c>
      <c r="F167" s="229" t="s">
        <v>1648</v>
      </c>
      <c r="G167" s="229"/>
      <c r="H167" s="229"/>
      <c r="I167" s="229"/>
      <c r="J167" s="230" t="s">
        <v>481</v>
      </c>
      <c r="K167" s="231">
        <v>2</v>
      </c>
      <c r="L167" s="232">
        <v>0</v>
      </c>
      <c r="M167" s="233"/>
      <c r="N167" s="234">
        <f>ROUND(L167*K167,1)</f>
        <v>0</v>
      </c>
      <c r="O167" s="234"/>
      <c r="P167" s="234"/>
      <c r="Q167" s="234"/>
      <c r="R167" s="47"/>
      <c r="T167" s="235" t="s">
        <v>22</v>
      </c>
      <c r="U167" s="55" t="s">
        <v>50</v>
      </c>
      <c r="V167" s="46"/>
      <c r="W167" s="236">
        <f>V167*K167</f>
        <v>0</v>
      </c>
      <c r="X167" s="236">
        <v>0</v>
      </c>
      <c r="Y167" s="236">
        <f>X167*K167</f>
        <v>0</v>
      </c>
      <c r="Z167" s="236">
        <v>0</v>
      </c>
      <c r="AA167" s="237">
        <f>Z167*K167</f>
        <v>0</v>
      </c>
      <c r="AR167" s="21" t="s">
        <v>290</v>
      </c>
      <c r="AT167" s="21" t="s">
        <v>231</v>
      </c>
      <c r="AU167" s="21" t="s">
        <v>93</v>
      </c>
      <c r="AY167" s="21" t="s">
        <v>230</v>
      </c>
      <c r="BE167" s="152">
        <f>IF(U167="základní",N167,0)</f>
        <v>0</v>
      </c>
      <c r="BF167" s="152">
        <f>IF(U167="snížená",N167,0)</f>
        <v>0</v>
      </c>
      <c r="BG167" s="152">
        <f>IF(U167="zákl. přenesená",N167,0)</f>
        <v>0</v>
      </c>
      <c r="BH167" s="152">
        <f>IF(U167="sníž. přenesená",N167,0)</f>
        <v>0</v>
      </c>
      <c r="BI167" s="152">
        <f>IF(U167="nulová",N167,0)</f>
        <v>0</v>
      </c>
      <c r="BJ167" s="21" t="s">
        <v>102</v>
      </c>
      <c r="BK167" s="152">
        <f>ROUND(L167*K167,1)</f>
        <v>0</v>
      </c>
      <c r="BL167" s="21" t="s">
        <v>290</v>
      </c>
      <c r="BM167" s="21" t="s">
        <v>1649</v>
      </c>
    </row>
    <row r="168" s="1" customFormat="1" ht="38.25" customHeight="1">
      <c r="B168" s="45"/>
      <c r="C168" s="227" t="s">
        <v>345</v>
      </c>
      <c r="D168" s="227" t="s">
        <v>231</v>
      </c>
      <c r="E168" s="228" t="s">
        <v>1650</v>
      </c>
      <c r="F168" s="229" t="s">
        <v>1651</v>
      </c>
      <c r="G168" s="229"/>
      <c r="H168" s="229"/>
      <c r="I168" s="229"/>
      <c r="J168" s="230" t="s">
        <v>481</v>
      </c>
      <c r="K168" s="231">
        <v>2</v>
      </c>
      <c r="L168" s="232">
        <v>0</v>
      </c>
      <c r="M168" s="233"/>
      <c r="N168" s="234">
        <f>ROUND(L168*K168,1)</f>
        <v>0</v>
      </c>
      <c r="O168" s="234"/>
      <c r="P168" s="234"/>
      <c r="Q168" s="234"/>
      <c r="R168" s="47"/>
      <c r="T168" s="235" t="s">
        <v>22</v>
      </c>
      <c r="U168" s="55" t="s">
        <v>50</v>
      </c>
      <c r="V168" s="46"/>
      <c r="W168" s="236">
        <f>V168*K168</f>
        <v>0</v>
      </c>
      <c r="X168" s="236">
        <v>0.010189999999999999</v>
      </c>
      <c r="Y168" s="236">
        <f>X168*K168</f>
        <v>0.020379999999999999</v>
      </c>
      <c r="Z168" s="236">
        <v>0</v>
      </c>
      <c r="AA168" s="237">
        <f>Z168*K168</f>
        <v>0</v>
      </c>
      <c r="AR168" s="21" t="s">
        <v>290</v>
      </c>
      <c r="AT168" s="21" t="s">
        <v>231</v>
      </c>
      <c r="AU168" s="21" t="s">
        <v>93</v>
      </c>
      <c r="AY168" s="21" t="s">
        <v>230</v>
      </c>
      <c r="BE168" s="152">
        <f>IF(U168="základní",N168,0)</f>
        <v>0</v>
      </c>
      <c r="BF168" s="152">
        <f>IF(U168="snížená",N168,0)</f>
        <v>0</v>
      </c>
      <c r="BG168" s="152">
        <f>IF(U168="zákl. přenesená",N168,0)</f>
        <v>0</v>
      </c>
      <c r="BH168" s="152">
        <f>IF(U168="sníž. přenesená",N168,0)</f>
        <v>0</v>
      </c>
      <c r="BI168" s="152">
        <f>IF(U168="nulová",N168,0)</f>
        <v>0</v>
      </c>
      <c r="BJ168" s="21" t="s">
        <v>102</v>
      </c>
      <c r="BK168" s="152">
        <f>ROUND(L168*K168,1)</f>
        <v>0</v>
      </c>
      <c r="BL168" s="21" t="s">
        <v>290</v>
      </c>
      <c r="BM168" s="21" t="s">
        <v>1652</v>
      </c>
    </row>
    <row r="169" s="1" customFormat="1" ht="38.25" customHeight="1">
      <c r="B169" s="45"/>
      <c r="C169" s="227" t="s">
        <v>349</v>
      </c>
      <c r="D169" s="227" t="s">
        <v>231</v>
      </c>
      <c r="E169" s="228" t="s">
        <v>1653</v>
      </c>
      <c r="F169" s="229" t="s">
        <v>1654</v>
      </c>
      <c r="G169" s="229"/>
      <c r="H169" s="229"/>
      <c r="I169" s="229"/>
      <c r="J169" s="230" t="s">
        <v>481</v>
      </c>
      <c r="K169" s="231">
        <v>1</v>
      </c>
      <c r="L169" s="232">
        <v>0</v>
      </c>
      <c r="M169" s="233"/>
      <c r="N169" s="234">
        <f>ROUND(L169*K169,1)</f>
        <v>0</v>
      </c>
      <c r="O169" s="234"/>
      <c r="P169" s="234"/>
      <c r="Q169" s="234"/>
      <c r="R169" s="47"/>
      <c r="T169" s="235" t="s">
        <v>22</v>
      </c>
      <c r="U169" s="55" t="s">
        <v>50</v>
      </c>
      <c r="V169" s="46"/>
      <c r="W169" s="236">
        <f>V169*K169</f>
        <v>0</v>
      </c>
      <c r="X169" s="236">
        <v>0.0068999999999999999</v>
      </c>
      <c r="Y169" s="236">
        <f>X169*K169</f>
        <v>0.0068999999999999999</v>
      </c>
      <c r="Z169" s="236">
        <v>0</v>
      </c>
      <c r="AA169" s="237">
        <f>Z169*K169</f>
        <v>0</v>
      </c>
      <c r="AR169" s="21" t="s">
        <v>290</v>
      </c>
      <c r="AT169" s="21" t="s">
        <v>231</v>
      </c>
      <c r="AU169" s="21" t="s">
        <v>93</v>
      </c>
      <c r="AY169" s="21" t="s">
        <v>230</v>
      </c>
      <c r="BE169" s="152">
        <f>IF(U169="základní",N169,0)</f>
        <v>0</v>
      </c>
      <c r="BF169" s="152">
        <f>IF(U169="snížená",N169,0)</f>
        <v>0</v>
      </c>
      <c r="BG169" s="152">
        <f>IF(U169="zákl. přenesená",N169,0)</f>
        <v>0</v>
      </c>
      <c r="BH169" s="152">
        <f>IF(U169="sníž. přenesená",N169,0)</f>
        <v>0</v>
      </c>
      <c r="BI169" s="152">
        <f>IF(U169="nulová",N169,0)</f>
        <v>0</v>
      </c>
      <c r="BJ169" s="21" t="s">
        <v>102</v>
      </c>
      <c r="BK169" s="152">
        <f>ROUND(L169*K169,1)</f>
        <v>0</v>
      </c>
      <c r="BL169" s="21" t="s">
        <v>290</v>
      </c>
      <c r="BM169" s="21" t="s">
        <v>1655</v>
      </c>
    </row>
    <row r="170" s="1" customFormat="1" ht="16.5" customHeight="1">
      <c r="B170" s="45"/>
      <c r="C170" s="227" t="s">
        <v>353</v>
      </c>
      <c r="D170" s="227" t="s">
        <v>231</v>
      </c>
      <c r="E170" s="228" t="s">
        <v>1656</v>
      </c>
      <c r="F170" s="229" t="s">
        <v>1657</v>
      </c>
      <c r="G170" s="229"/>
      <c r="H170" s="229"/>
      <c r="I170" s="229"/>
      <c r="J170" s="230" t="s">
        <v>481</v>
      </c>
      <c r="K170" s="231">
        <v>1</v>
      </c>
      <c r="L170" s="232">
        <v>0</v>
      </c>
      <c r="M170" s="233"/>
      <c r="N170" s="234">
        <f>ROUND(L170*K170,1)</f>
        <v>0</v>
      </c>
      <c r="O170" s="234"/>
      <c r="P170" s="234"/>
      <c r="Q170" s="234"/>
      <c r="R170" s="47"/>
      <c r="T170" s="235" t="s">
        <v>22</v>
      </c>
      <c r="U170" s="55" t="s">
        <v>50</v>
      </c>
      <c r="V170" s="46"/>
      <c r="W170" s="236">
        <f>V170*K170</f>
        <v>0</v>
      </c>
      <c r="X170" s="236">
        <v>0.00022000000000000001</v>
      </c>
      <c r="Y170" s="236">
        <f>X170*K170</f>
        <v>0.00022000000000000001</v>
      </c>
      <c r="Z170" s="236">
        <v>0</v>
      </c>
      <c r="AA170" s="237">
        <f>Z170*K170</f>
        <v>0</v>
      </c>
      <c r="AR170" s="21" t="s">
        <v>290</v>
      </c>
      <c r="AT170" s="21" t="s">
        <v>231</v>
      </c>
      <c r="AU170" s="21" t="s">
        <v>93</v>
      </c>
      <c r="AY170" s="21" t="s">
        <v>230</v>
      </c>
      <c r="BE170" s="152">
        <f>IF(U170="základní",N170,0)</f>
        <v>0</v>
      </c>
      <c r="BF170" s="152">
        <f>IF(U170="snížená",N170,0)</f>
        <v>0</v>
      </c>
      <c r="BG170" s="152">
        <f>IF(U170="zákl. přenesená",N170,0)</f>
        <v>0</v>
      </c>
      <c r="BH170" s="152">
        <f>IF(U170="sníž. přenesená",N170,0)</f>
        <v>0</v>
      </c>
      <c r="BI170" s="152">
        <f>IF(U170="nulová",N170,0)</f>
        <v>0</v>
      </c>
      <c r="BJ170" s="21" t="s">
        <v>102</v>
      </c>
      <c r="BK170" s="152">
        <f>ROUND(L170*K170,1)</f>
        <v>0</v>
      </c>
      <c r="BL170" s="21" t="s">
        <v>290</v>
      </c>
      <c r="BM170" s="21" t="s">
        <v>1658</v>
      </c>
    </row>
    <row r="171" s="1" customFormat="1" ht="38.25" customHeight="1">
      <c r="B171" s="45"/>
      <c r="C171" s="227" t="s">
        <v>357</v>
      </c>
      <c r="D171" s="227" t="s">
        <v>231</v>
      </c>
      <c r="E171" s="228" t="s">
        <v>1659</v>
      </c>
      <c r="F171" s="229" t="s">
        <v>1660</v>
      </c>
      <c r="G171" s="229"/>
      <c r="H171" s="229"/>
      <c r="I171" s="229"/>
      <c r="J171" s="230" t="s">
        <v>481</v>
      </c>
      <c r="K171" s="231">
        <v>1</v>
      </c>
      <c r="L171" s="232">
        <v>0</v>
      </c>
      <c r="M171" s="233"/>
      <c r="N171" s="234">
        <f>ROUND(L171*K171,1)</f>
        <v>0</v>
      </c>
      <c r="O171" s="234"/>
      <c r="P171" s="234"/>
      <c r="Q171" s="234"/>
      <c r="R171" s="47"/>
      <c r="T171" s="235" t="s">
        <v>22</v>
      </c>
      <c r="U171" s="55" t="s">
        <v>50</v>
      </c>
      <c r="V171" s="46"/>
      <c r="W171" s="236">
        <f>V171*K171</f>
        <v>0</v>
      </c>
      <c r="X171" s="236">
        <v>0.0015</v>
      </c>
      <c r="Y171" s="236">
        <f>X171*K171</f>
        <v>0.0015</v>
      </c>
      <c r="Z171" s="236">
        <v>0</v>
      </c>
      <c r="AA171" s="237">
        <f>Z171*K171</f>
        <v>0</v>
      </c>
      <c r="AR171" s="21" t="s">
        <v>290</v>
      </c>
      <c r="AT171" s="21" t="s">
        <v>231</v>
      </c>
      <c r="AU171" s="21" t="s">
        <v>93</v>
      </c>
      <c r="AY171" s="21" t="s">
        <v>230</v>
      </c>
      <c r="BE171" s="152">
        <f>IF(U171="základní",N171,0)</f>
        <v>0</v>
      </c>
      <c r="BF171" s="152">
        <f>IF(U171="snížená",N171,0)</f>
        <v>0</v>
      </c>
      <c r="BG171" s="152">
        <f>IF(U171="zákl. přenesená",N171,0)</f>
        <v>0</v>
      </c>
      <c r="BH171" s="152">
        <f>IF(U171="sníž. přenesená",N171,0)</f>
        <v>0</v>
      </c>
      <c r="BI171" s="152">
        <f>IF(U171="nulová",N171,0)</f>
        <v>0</v>
      </c>
      <c r="BJ171" s="21" t="s">
        <v>102</v>
      </c>
      <c r="BK171" s="152">
        <f>ROUND(L171*K171,1)</f>
        <v>0</v>
      </c>
      <c r="BL171" s="21" t="s">
        <v>290</v>
      </c>
      <c r="BM171" s="21" t="s">
        <v>1661</v>
      </c>
    </row>
    <row r="172" s="1" customFormat="1" ht="16.5" customHeight="1">
      <c r="B172" s="45"/>
      <c r="C172" s="227" t="s">
        <v>361</v>
      </c>
      <c r="D172" s="227" t="s">
        <v>231</v>
      </c>
      <c r="E172" s="228" t="s">
        <v>1662</v>
      </c>
      <c r="F172" s="229" t="s">
        <v>1663</v>
      </c>
      <c r="G172" s="229"/>
      <c r="H172" s="229"/>
      <c r="I172" s="229"/>
      <c r="J172" s="230" t="s">
        <v>481</v>
      </c>
      <c r="K172" s="231">
        <v>1</v>
      </c>
      <c r="L172" s="232">
        <v>0</v>
      </c>
      <c r="M172" s="233"/>
      <c r="N172" s="234">
        <f>ROUND(L172*K172,1)</f>
        <v>0</v>
      </c>
      <c r="O172" s="234"/>
      <c r="P172" s="234"/>
      <c r="Q172" s="234"/>
      <c r="R172" s="47"/>
      <c r="T172" s="235" t="s">
        <v>22</v>
      </c>
      <c r="U172" s="55" t="s">
        <v>50</v>
      </c>
      <c r="V172" s="46"/>
      <c r="W172" s="236">
        <f>V172*K172</f>
        <v>0</v>
      </c>
      <c r="X172" s="236">
        <v>0.00029</v>
      </c>
      <c r="Y172" s="236">
        <f>X172*K172</f>
        <v>0.00029</v>
      </c>
      <c r="Z172" s="236">
        <v>0</v>
      </c>
      <c r="AA172" s="237">
        <f>Z172*K172</f>
        <v>0</v>
      </c>
      <c r="AR172" s="21" t="s">
        <v>290</v>
      </c>
      <c r="AT172" s="21" t="s">
        <v>231</v>
      </c>
      <c r="AU172" s="21" t="s">
        <v>93</v>
      </c>
      <c r="AY172" s="21" t="s">
        <v>230</v>
      </c>
      <c r="BE172" s="152">
        <f>IF(U172="základní",N172,0)</f>
        <v>0</v>
      </c>
      <c r="BF172" s="152">
        <f>IF(U172="snížená",N172,0)</f>
        <v>0</v>
      </c>
      <c r="BG172" s="152">
        <f>IF(U172="zákl. přenesená",N172,0)</f>
        <v>0</v>
      </c>
      <c r="BH172" s="152">
        <f>IF(U172="sníž. přenesená",N172,0)</f>
        <v>0</v>
      </c>
      <c r="BI172" s="152">
        <f>IF(U172="nulová",N172,0)</f>
        <v>0</v>
      </c>
      <c r="BJ172" s="21" t="s">
        <v>102</v>
      </c>
      <c r="BK172" s="152">
        <f>ROUND(L172*K172,1)</f>
        <v>0</v>
      </c>
      <c r="BL172" s="21" t="s">
        <v>290</v>
      </c>
      <c r="BM172" s="21" t="s">
        <v>1664</v>
      </c>
    </row>
    <row r="173" s="1" customFormat="1" ht="25.5" customHeight="1">
      <c r="B173" s="45"/>
      <c r="C173" s="227" t="s">
        <v>365</v>
      </c>
      <c r="D173" s="227" t="s">
        <v>231</v>
      </c>
      <c r="E173" s="228" t="s">
        <v>1665</v>
      </c>
      <c r="F173" s="229" t="s">
        <v>1666</v>
      </c>
      <c r="G173" s="229"/>
      <c r="H173" s="229"/>
      <c r="I173" s="229"/>
      <c r="J173" s="230" t="s">
        <v>330</v>
      </c>
      <c r="K173" s="231">
        <v>19.449999999999999</v>
      </c>
      <c r="L173" s="232">
        <v>0</v>
      </c>
      <c r="M173" s="233"/>
      <c r="N173" s="234">
        <f>ROUND(L173*K173,1)</f>
        <v>0</v>
      </c>
      <c r="O173" s="234"/>
      <c r="P173" s="234"/>
      <c r="Q173" s="234"/>
      <c r="R173" s="47"/>
      <c r="T173" s="235" t="s">
        <v>22</v>
      </c>
      <c r="U173" s="55" t="s">
        <v>50</v>
      </c>
      <c r="V173" s="46"/>
      <c r="W173" s="236">
        <f>V173*K173</f>
        <v>0</v>
      </c>
      <c r="X173" s="236">
        <v>0</v>
      </c>
      <c r="Y173" s="236">
        <f>X173*K173</f>
        <v>0</v>
      </c>
      <c r="Z173" s="236">
        <v>0</v>
      </c>
      <c r="AA173" s="237">
        <f>Z173*K173</f>
        <v>0</v>
      </c>
      <c r="AR173" s="21" t="s">
        <v>290</v>
      </c>
      <c r="AT173" s="21" t="s">
        <v>231</v>
      </c>
      <c r="AU173" s="21" t="s">
        <v>93</v>
      </c>
      <c r="AY173" s="21" t="s">
        <v>230</v>
      </c>
      <c r="BE173" s="152">
        <f>IF(U173="základní",N173,0)</f>
        <v>0</v>
      </c>
      <c r="BF173" s="152">
        <f>IF(U173="snížená",N173,0)</f>
        <v>0</v>
      </c>
      <c r="BG173" s="152">
        <f>IF(U173="zákl. přenesená",N173,0)</f>
        <v>0</v>
      </c>
      <c r="BH173" s="152">
        <f>IF(U173="sníž. přenesená",N173,0)</f>
        <v>0</v>
      </c>
      <c r="BI173" s="152">
        <f>IF(U173="nulová",N173,0)</f>
        <v>0</v>
      </c>
      <c r="BJ173" s="21" t="s">
        <v>102</v>
      </c>
      <c r="BK173" s="152">
        <f>ROUND(L173*K173,1)</f>
        <v>0</v>
      </c>
      <c r="BL173" s="21" t="s">
        <v>290</v>
      </c>
      <c r="BM173" s="21" t="s">
        <v>1667</v>
      </c>
    </row>
    <row r="174" s="1" customFormat="1" ht="25.5" customHeight="1">
      <c r="B174" s="45"/>
      <c r="C174" s="227" t="s">
        <v>369</v>
      </c>
      <c r="D174" s="227" t="s">
        <v>231</v>
      </c>
      <c r="E174" s="228" t="s">
        <v>1668</v>
      </c>
      <c r="F174" s="229" t="s">
        <v>1669</v>
      </c>
      <c r="G174" s="229"/>
      <c r="H174" s="229"/>
      <c r="I174" s="229"/>
      <c r="J174" s="230" t="s">
        <v>330</v>
      </c>
      <c r="K174" s="231">
        <v>41.899999999999999</v>
      </c>
      <c r="L174" s="232">
        <v>0</v>
      </c>
      <c r="M174" s="233"/>
      <c r="N174" s="234">
        <f>ROUND(L174*K174,1)</f>
        <v>0</v>
      </c>
      <c r="O174" s="234"/>
      <c r="P174" s="234"/>
      <c r="Q174" s="234"/>
      <c r="R174" s="47"/>
      <c r="T174" s="235" t="s">
        <v>22</v>
      </c>
      <c r="U174" s="55" t="s">
        <v>50</v>
      </c>
      <c r="V174" s="46"/>
      <c r="W174" s="236">
        <f>V174*K174</f>
        <v>0</v>
      </c>
      <c r="X174" s="236">
        <v>0</v>
      </c>
      <c r="Y174" s="236">
        <f>X174*K174</f>
        <v>0</v>
      </c>
      <c r="Z174" s="236">
        <v>0</v>
      </c>
      <c r="AA174" s="237">
        <f>Z174*K174</f>
        <v>0</v>
      </c>
      <c r="AR174" s="21" t="s">
        <v>290</v>
      </c>
      <c r="AT174" s="21" t="s">
        <v>231</v>
      </c>
      <c r="AU174" s="21" t="s">
        <v>93</v>
      </c>
      <c r="AY174" s="21" t="s">
        <v>230</v>
      </c>
      <c r="BE174" s="152">
        <f>IF(U174="základní",N174,0)</f>
        <v>0</v>
      </c>
      <c r="BF174" s="152">
        <f>IF(U174="snížená",N174,0)</f>
        <v>0</v>
      </c>
      <c r="BG174" s="152">
        <f>IF(U174="zákl. přenesená",N174,0)</f>
        <v>0</v>
      </c>
      <c r="BH174" s="152">
        <f>IF(U174="sníž. přenesená",N174,0)</f>
        <v>0</v>
      </c>
      <c r="BI174" s="152">
        <f>IF(U174="nulová",N174,0)</f>
        <v>0</v>
      </c>
      <c r="BJ174" s="21" t="s">
        <v>102</v>
      </c>
      <c r="BK174" s="152">
        <f>ROUND(L174*K174,1)</f>
        <v>0</v>
      </c>
      <c r="BL174" s="21" t="s">
        <v>290</v>
      </c>
      <c r="BM174" s="21" t="s">
        <v>1670</v>
      </c>
    </row>
    <row r="175" s="1" customFormat="1" ht="25.5" customHeight="1">
      <c r="B175" s="45"/>
      <c r="C175" s="227" t="s">
        <v>373</v>
      </c>
      <c r="D175" s="227" t="s">
        <v>231</v>
      </c>
      <c r="E175" s="228" t="s">
        <v>1671</v>
      </c>
      <c r="F175" s="229" t="s">
        <v>1672</v>
      </c>
      <c r="G175" s="229"/>
      <c r="H175" s="229"/>
      <c r="I175" s="229"/>
      <c r="J175" s="230" t="s">
        <v>305</v>
      </c>
      <c r="K175" s="231">
        <v>0.247</v>
      </c>
      <c r="L175" s="232">
        <v>0</v>
      </c>
      <c r="M175" s="233"/>
      <c r="N175" s="234">
        <f>ROUND(L175*K175,1)</f>
        <v>0</v>
      </c>
      <c r="O175" s="234"/>
      <c r="P175" s="234"/>
      <c r="Q175" s="234"/>
      <c r="R175" s="47"/>
      <c r="T175" s="235" t="s">
        <v>22</v>
      </c>
      <c r="U175" s="55" t="s">
        <v>50</v>
      </c>
      <c r="V175" s="46"/>
      <c r="W175" s="236">
        <f>V175*K175</f>
        <v>0</v>
      </c>
      <c r="X175" s="236">
        <v>0</v>
      </c>
      <c r="Y175" s="236">
        <f>X175*K175</f>
        <v>0</v>
      </c>
      <c r="Z175" s="236">
        <v>0</v>
      </c>
      <c r="AA175" s="237">
        <f>Z175*K175</f>
        <v>0</v>
      </c>
      <c r="AR175" s="21" t="s">
        <v>290</v>
      </c>
      <c r="AT175" s="21" t="s">
        <v>231</v>
      </c>
      <c r="AU175" s="21" t="s">
        <v>93</v>
      </c>
      <c r="AY175" s="21" t="s">
        <v>230</v>
      </c>
      <c r="BE175" s="152">
        <f>IF(U175="základní",N175,0)</f>
        <v>0</v>
      </c>
      <c r="BF175" s="152">
        <f>IF(U175="snížená",N175,0)</f>
        <v>0</v>
      </c>
      <c r="BG175" s="152">
        <f>IF(U175="zákl. přenesená",N175,0)</f>
        <v>0</v>
      </c>
      <c r="BH175" s="152">
        <f>IF(U175="sníž. přenesená",N175,0)</f>
        <v>0</v>
      </c>
      <c r="BI175" s="152">
        <f>IF(U175="nulová",N175,0)</f>
        <v>0</v>
      </c>
      <c r="BJ175" s="21" t="s">
        <v>102</v>
      </c>
      <c r="BK175" s="152">
        <f>ROUND(L175*K175,1)</f>
        <v>0</v>
      </c>
      <c r="BL175" s="21" t="s">
        <v>290</v>
      </c>
      <c r="BM175" s="21" t="s">
        <v>1673</v>
      </c>
    </row>
    <row r="176" s="10" customFormat="1" ht="29.88" customHeight="1">
      <c r="B176" s="213"/>
      <c r="C176" s="214"/>
      <c r="D176" s="224" t="s">
        <v>1082</v>
      </c>
      <c r="E176" s="224"/>
      <c r="F176" s="224"/>
      <c r="G176" s="224"/>
      <c r="H176" s="224"/>
      <c r="I176" s="224"/>
      <c r="J176" s="224"/>
      <c r="K176" s="224"/>
      <c r="L176" s="224"/>
      <c r="M176" s="224"/>
      <c r="N176" s="238">
        <f>BK176</f>
        <v>0</v>
      </c>
      <c r="O176" s="239"/>
      <c r="P176" s="239"/>
      <c r="Q176" s="239"/>
      <c r="R176" s="217"/>
      <c r="T176" s="218"/>
      <c r="U176" s="214"/>
      <c r="V176" s="214"/>
      <c r="W176" s="219">
        <f>SUM(W177:W199)</f>
        <v>0</v>
      </c>
      <c r="X176" s="214"/>
      <c r="Y176" s="219">
        <f>SUM(Y177:Y199)</f>
        <v>0.12044000000000001</v>
      </c>
      <c r="Z176" s="214"/>
      <c r="AA176" s="220">
        <f>SUM(AA177:AA199)</f>
        <v>0</v>
      </c>
      <c r="AR176" s="221" t="s">
        <v>93</v>
      </c>
      <c r="AT176" s="222" t="s">
        <v>81</v>
      </c>
      <c r="AU176" s="222" t="s">
        <v>89</v>
      </c>
      <c r="AY176" s="221" t="s">
        <v>230</v>
      </c>
      <c r="BK176" s="223">
        <f>SUM(BK177:BK199)</f>
        <v>0</v>
      </c>
    </row>
    <row r="177" s="1" customFormat="1" ht="25.5" customHeight="1">
      <c r="B177" s="45"/>
      <c r="C177" s="227" t="s">
        <v>377</v>
      </c>
      <c r="D177" s="227" t="s">
        <v>231</v>
      </c>
      <c r="E177" s="228" t="s">
        <v>1674</v>
      </c>
      <c r="F177" s="229" t="s">
        <v>1675</v>
      </c>
      <c r="G177" s="229"/>
      <c r="H177" s="229"/>
      <c r="I177" s="229"/>
      <c r="J177" s="230" t="s">
        <v>330</v>
      </c>
      <c r="K177" s="231">
        <v>15</v>
      </c>
      <c r="L177" s="232">
        <v>0</v>
      </c>
      <c r="M177" s="233"/>
      <c r="N177" s="234">
        <f>ROUND(L177*K177,1)</f>
        <v>0</v>
      </c>
      <c r="O177" s="234"/>
      <c r="P177" s="234"/>
      <c r="Q177" s="234"/>
      <c r="R177" s="47"/>
      <c r="T177" s="235" t="s">
        <v>22</v>
      </c>
      <c r="U177" s="55" t="s">
        <v>50</v>
      </c>
      <c r="V177" s="46"/>
      <c r="W177" s="236">
        <f>V177*K177</f>
        <v>0</v>
      </c>
      <c r="X177" s="236">
        <v>0.00077999999999999999</v>
      </c>
      <c r="Y177" s="236">
        <f>X177*K177</f>
        <v>0.0117</v>
      </c>
      <c r="Z177" s="236">
        <v>0</v>
      </c>
      <c r="AA177" s="237">
        <f>Z177*K177</f>
        <v>0</v>
      </c>
      <c r="AR177" s="21" t="s">
        <v>290</v>
      </c>
      <c r="AT177" s="21" t="s">
        <v>231</v>
      </c>
      <c r="AU177" s="21" t="s">
        <v>93</v>
      </c>
      <c r="AY177" s="21" t="s">
        <v>230</v>
      </c>
      <c r="BE177" s="152">
        <f>IF(U177="základní",N177,0)</f>
        <v>0</v>
      </c>
      <c r="BF177" s="152">
        <f>IF(U177="snížená",N177,0)</f>
        <v>0</v>
      </c>
      <c r="BG177" s="152">
        <f>IF(U177="zákl. přenesená",N177,0)</f>
        <v>0</v>
      </c>
      <c r="BH177" s="152">
        <f>IF(U177="sníž. přenesená",N177,0)</f>
        <v>0</v>
      </c>
      <c r="BI177" s="152">
        <f>IF(U177="nulová",N177,0)</f>
        <v>0</v>
      </c>
      <c r="BJ177" s="21" t="s">
        <v>102</v>
      </c>
      <c r="BK177" s="152">
        <f>ROUND(L177*K177,1)</f>
        <v>0</v>
      </c>
      <c r="BL177" s="21" t="s">
        <v>290</v>
      </c>
      <c r="BM177" s="21" t="s">
        <v>1676</v>
      </c>
    </row>
    <row r="178" s="1" customFormat="1" ht="25.5" customHeight="1">
      <c r="B178" s="45"/>
      <c r="C178" s="227" t="s">
        <v>381</v>
      </c>
      <c r="D178" s="227" t="s">
        <v>231</v>
      </c>
      <c r="E178" s="228" t="s">
        <v>1677</v>
      </c>
      <c r="F178" s="229" t="s">
        <v>1678</v>
      </c>
      <c r="G178" s="229"/>
      <c r="H178" s="229"/>
      <c r="I178" s="229"/>
      <c r="J178" s="230" t="s">
        <v>330</v>
      </c>
      <c r="K178" s="231">
        <v>18</v>
      </c>
      <c r="L178" s="232">
        <v>0</v>
      </c>
      <c r="M178" s="233"/>
      <c r="N178" s="234">
        <f>ROUND(L178*K178,1)</f>
        <v>0</v>
      </c>
      <c r="O178" s="234"/>
      <c r="P178" s="234"/>
      <c r="Q178" s="234"/>
      <c r="R178" s="47"/>
      <c r="T178" s="235" t="s">
        <v>22</v>
      </c>
      <c r="U178" s="55" t="s">
        <v>50</v>
      </c>
      <c r="V178" s="46"/>
      <c r="W178" s="236">
        <f>V178*K178</f>
        <v>0</v>
      </c>
      <c r="X178" s="236">
        <v>0.00096000000000000002</v>
      </c>
      <c r="Y178" s="236">
        <f>X178*K178</f>
        <v>0.01728</v>
      </c>
      <c r="Z178" s="236">
        <v>0</v>
      </c>
      <c r="AA178" s="237">
        <f>Z178*K178</f>
        <v>0</v>
      </c>
      <c r="AR178" s="21" t="s">
        <v>290</v>
      </c>
      <c r="AT178" s="21" t="s">
        <v>231</v>
      </c>
      <c r="AU178" s="21" t="s">
        <v>93</v>
      </c>
      <c r="AY178" s="21" t="s">
        <v>230</v>
      </c>
      <c r="BE178" s="152">
        <f>IF(U178="základní",N178,0)</f>
        <v>0</v>
      </c>
      <c r="BF178" s="152">
        <f>IF(U178="snížená",N178,0)</f>
        <v>0</v>
      </c>
      <c r="BG178" s="152">
        <f>IF(U178="zákl. přenesená",N178,0)</f>
        <v>0</v>
      </c>
      <c r="BH178" s="152">
        <f>IF(U178="sníž. přenesená",N178,0)</f>
        <v>0</v>
      </c>
      <c r="BI178" s="152">
        <f>IF(U178="nulová",N178,0)</f>
        <v>0</v>
      </c>
      <c r="BJ178" s="21" t="s">
        <v>102</v>
      </c>
      <c r="BK178" s="152">
        <f>ROUND(L178*K178,1)</f>
        <v>0</v>
      </c>
      <c r="BL178" s="21" t="s">
        <v>290</v>
      </c>
      <c r="BM178" s="21" t="s">
        <v>1679</v>
      </c>
    </row>
    <row r="179" s="1" customFormat="1" ht="25.5" customHeight="1">
      <c r="B179" s="45"/>
      <c r="C179" s="227" t="s">
        <v>385</v>
      </c>
      <c r="D179" s="227" t="s">
        <v>231</v>
      </c>
      <c r="E179" s="228" t="s">
        <v>1680</v>
      </c>
      <c r="F179" s="229" t="s">
        <v>1681</v>
      </c>
      <c r="G179" s="229"/>
      <c r="H179" s="229"/>
      <c r="I179" s="229"/>
      <c r="J179" s="230" t="s">
        <v>330</v>
      </c>
      <c r="K179" s="231">
        <v>5</v>
      </c>
      <c r="L179" s="232">
        <v>0</v>
      </c>
      <c r="M179" s="233"/>
      <c r="N179" s="234">
        <f>ROUND(L179*K179,1)</f>
        <v>0</v>
      </c>
      <c r="O179" s="234"/>
      <c r="P179" s="234"/>
      <c r="Q179" s="234"/>
      <c r="R179" s="47"/>
      <c r="T179" s="235" t="s">
        <v>22</v>
      </c>
      <c r="U179" s="55" t="s">
        <v>50</v>
      </c>
      <c r="V179" s="46"/>
      <c r="W179" s="236">
        <f>V179*K179</f>
        <v>0</v>
      </c>
      <c r="X179" s="236">
        <v>0.00125</v>
      </c>
      <c r="Y179" s="236">
        <f>X179*K179</f>
        <v>0.0062500000000000003</v>
      </c>
      <c r="Z179" s="236">
        <v>0</v>
      </c>
      <c r="AA179" s="237">
        <f>Z179*K179</f>
        <v>0</v>
      </c>
      <c r="AR179" s="21" t="s">
        <v>290</v>
      </c>
      <c r="AT179" s="21" t="s">
        <v>231</v>
      </c>
      <c r="AU179" s="21" t="s">
        <v>93</v>
      </c>
      <c r="AY179" s="21" t="s">
        <v>230</v>
      </c>
      <c r="BE179" s="152">
        <f>IF(U179="základní",N179,0)</f>
        <v>0</v>
      </c>
      <c r="BF179" s="152">
        <f>IF(U179="snížená",N179,0)</f>
        <v>0</v>
      </c>
      <c r="BG179" s="152">
        <f>IF(U179="zákl. přenesená",N179,0)</f>
        <v>0</v>
      </c>
      <c r="BH179" s="152">
        <f>IF(U179="sníž. přenesená",N179,0)</f>
        <v>0</v>
      </c>
      <c r="BI179" s="152">
        <f>IF(U179="nulová",N179,0)</f>
        <v>0</v>
      </c>
      <c r="BJ179" s="21" t="s">
        <v>102</v>
      </c>
      <c r="BK179" s="152">
        <f>ROUND(L179*K179,1)</f>
        <v>0</v>
      </c>
      <c r="BL179" s="21" t="s">
        <v>290</v>
      </c>
      <c r="BM179" s="21" t="s">
        <v>1682</v>
      </c>
    </row>
    <row r="180" s="1" customFormat="1" ht="25.5" customHeight="1">
      <c r="B180" s="45"/>
      <c r="C180" s="227" t="s">
        <v>389</v>
      </c>
      <c r="D180" s="227" t="s">
        <v>231</v>
      </c>
      <c r="E180" s="228" t="s">
        <v>1175</v>
      </c>
      <c r="F180" s="229" t="s">
        <v>1176</v>
      </c>
      <c r="G180" s="229"/>
      <c r="H180" s="229"/>
      <c r="I180" s="229"/>
      <c r="J180" s="230" t="s">
        <v>330</v>
      </c>
      <c r="K180" s="231">
        <v>11</v>
      </c>
      <c r="L180" s="232">
        <v>0</v>
      </c>
      <c r="M180" s="233"/>
      <c r="N180" s="234">
        <f>ROUND(L180*K180,1)</f>
        <v>0</v>
      </c>
      <c r="O180" s="234"/>
      <c r="P180" s="234"/>
      <c r="Q180" s="234"/>
      <c r="R180" s="47"/>
      <c r="T180" s="235" t="s">
        <v>22</v>
      </c>
      <c r="U180" s="55" t="s">
        <v>50</v>
      </c>
      <c r="V180" s="46"/>
      <c r="W180" s="236">
        <f>V180*K180</f>
        <v>0</v>
      </c>
      <c r="X180" s="236">
        <v>0.00042000000000000002</v>
      </c>
      <c r="Y180" s="236">
        <f>X180*K180</f>
        <v>0.00462</v>
      </c>
      <c r="Z180" s="236">
        <v>0</v>
      </c>
      <c r="AA180" s="237">
        <f>Z180*K180</f>
        <v>0</v>
      </c>
      <c r="AR180" s="21" t="s">
        <v>290</v>
      </c>
      <c r="AT180" s="21" t="s">
        <v>231</v>
      </c>
      <c r="AU180" s="21" t="s">
        <v>93</v>
      </c>
      <c r="AY180" s="21" t="s">
        <v>230</v>
      </c>
      <c r="BE180" s="152">
        <f>IF(U180="základní",N180,0)</f>
        <v>0</v>
      </c>
      <c r="BF180" s="152">
        <f>IF(U180="snížená",N180,0)</f>
        <v>0</v>
      </c>
      <c r="BG180" s="152">
        <f>IF(U180="zákl. přenesená",N180,0)</f>
        <v>0</v>
      </c>
      <c r="BH180" s="152">
        <f>IF(U180="sníž. přenesená",N180,0)</f>
        <v>0</v>
      </c>
      <c r="BI180" s="152">
        <f>IF(U180="nulová",N180,0)</f>
        <v>0</v>
      </c>
      <c r="BJ180" s="21" t="s">
        <v>102</v>
      </c>
      <c r="BK180" s="152">
        <f>ROUND(L180*K180,1)</f>
        <v>0</v>
      </c>
      <c r="BL180" s="21" t="s">
        <v>290</v>
      </c>
      <c r="BM180" s="21" t="s">
        <v>1683</v>
      </c>
    </row>
    <row r="181" s="1" customFormat="1" ht="16.5" customHeight="1">
      <c r="B181" s="45"/>
      <c r="C181" s="240" t="s">
        <v>393</v>
      </c>
      <c r="D181" s="240" t="s">
        <v>337</v>
      </c>
      <c r="E181" s="241" t="s">
        <v>1178</v>
      </c>
      <c r="F181" s="242" t="s">
        <v>1179</v>
      </c>
      <c r="G181" s="242"/>
      <c r="H181" s="242"/>
      <c r="I181" s="242"/>
      <c r="J181" s="243" t="s">
        <v>330</v>
      </c>
      <c r="K181" s="244">
        <v>11</v>
      </c>
      <c r="L181" s="245">
        <v>0</v>
      </c>
      <c r="M181" s="246"/>
      <c r="N181" s="247">
        <f>ROUND(L181*K181,1)</f>
        <v>0</v>
      </c>
      <c r="O181" s="234"/>
      <c r="P181" s="234"/>
      <c r="Q181" s="234"/>
      <c r="R181" s="47"/>
      <c r="T181" s="235" t="s">
        <v>22</v>
      </c>
      <c r="U181" s="55" t="s">
        <v>50</v>
      </c>
      <c r="V181" s="46"/>
      <c r="W181" s="236">
        <f>V181*K181</f>
        <v>0</v>
      </c>
      <c r="X181" s="236">
        <v>0.00023000000000000001</v>
      </c>
      <c r="Y181" s="236">
        <f>X181*K181</f>
        <v>0.0025300000000000001</v>
      </c>
      <c r="Z181" s="236">
        <v>0</v>
      </c>
      <c r="AA181" s="237">
        <f>Z181*K181</f>
        <v>0</v>
      </c>
      <c r="AR181" s="21" t="s">
        <v>357</v>
      </c>
      <c r="AT181" s="21" t="s">
        <v>337</v>
      </c>
      <c r="AU181" s="21" t="s">
        <v>93</v>
      </c>
      <c r="AY181" s="21" t="s">
        <v>230</v>
      </c>
      <c r="BE181" s="152">
        <f>IF(U181="základní",N181,0)</f>
        <v>0</v>
      </c>
      <c r="BF181" s="152">
        <f>IF(U181="snížená",N181,0)</f>
        <v>0</v>
      </c>
      <c r="BG181" s="152">
        <f>IF(U181="zákl. přenesená",N181,0)</f>
        <v>0</v>
      </c>
      <c r="BH181" s="152">
        <f>IF(U181="sníž. přenesená",N181,0)</f>
        <v>0</v>
      </c>
      <c r="BI181" s="152">
        <f>IF(U181="nulová",N181,0)</f>
        <v>0</v>
      </c>
      <c r="BJ181" s="21" t="s">
        <v>102</v>
      </c>
      <c r="BK181" s="152">
        <f>ROUND(L181*K181,1)</f>
        <v>0</v>
      </c>
      <c r="BL181" s="21" t="s">
        <v>290</v>
      </c>
      <c r="BM181" s="21" t="s">
        <v>1684</v>
      </c>
    </row>
    <row r="182" s="1" customFormat="1" ht="25.5" customHeight="1">
      <c r="B182" s="45"/>
      <c r="C182" s="227" t="s">
        <v>397</v>
      </c>
      <c r="D182" s="227" t="s">
        <v>231</v>
      </c>
      <c r="E182" s="228" t="s">
        <v>1181</v>
      </c>
      <c r="F182" s="229" t="s">
        <v>1182</v>
      </c>
      <c r="G182" s="229"/>
      <c r="H182" s="229"/>
      <c r="I182" s="229"/>
      <c r="J182" s="230" t="s">
        <v>330</v>
      </c>
      <c r="K182" s="231">
        <v>18</v>
      </c>
      <c r="L182" s="232">
        <v>0</v>
      </c>
      <c r="M182" s="233"/>
      <c r="N182" s="234">
        <f>ROUND(L182*K182,1)</f>
        <v>0</v>
      </c>
      <c r="O182" s="234"/>
      <c r="P182" s="234"/>
      <c r="Q182" s="234"/>
      <c r="R182" s="47"/>
      <c r="T182" s="235" t="s">
        <v>22</v>
      </c>
      <c r="U182" s="55" t="s">
        <v>50</v>
      </c>
      <c r="V182" s="46"/>
      <c r="W182" s="236">
        <f>V182*K182</f>
        <v>0</v>
      </c>
      <c r="X182" s="236">
        <v>0.00029</v>
      </c>
      <c r="Y182" s="236">
        <f>X182*K182</f>
        <v>0.0052199999999999998</v>
      </c>
      <c r="Z182" s="236">
        <v>0</v>
      </c>
      <c r="AA182" s="237">
        <f>Z182*K182</f>
        <v>0</v>
      </c>
      <c r="AR182" s="21" t="s">
        <v>290</v>
      </c>
      <c r="AT182" s="21" t="s">
        <v>231</v>
      </c>
      <c r="AU182" s="21" t="s">
        <v>93</v>
      </c>
      <c r="AY182" s="21" t="s">
        <v>230</v>
      </c>
      <c r="BE182" s="152">
        <f>IF(U182="základní",N182,0)</f>
        <v>0</v>
      </c>
      <c r="BF182" s="152">
        <f>IF(U182="snížená",N182,0)</f>
        <v>0</v>
      </c>
      <c r="BG182" s="152">
        <f>IF(U182="zákl. přenesená",N182,0)</f>
        <v>0</v>
      </c>
      <c r="BH182" s="152">
        <f>IF(U182="sníž. přenesená",N182,0)</f>
        <v>0</v>
      </c>
      <c r="BI182" s="152">
        <f>IF(U182="nulová",N182,0)</f>
        <v>0</v>
      </c>
      <c r="BJ182" s="21" t="s">
        <v>102</v>
      </c>
      <c r="BK182" s="152">
        <f>ROUND(L182*K182,1)</f>
        <v>0</v>
      </c>
      <c r="BL182" s="21" t="s">
        <v>290</v>
      </c>
      <c r="BM182" s="21" t="s">
        <v>1685</v>
      </c>
    </row>
    <row r="183" s="1" customFormat="1" ht="16.5" customHeight="1">
      <c r="B183" s="45"/>
      <c r="C183" s="240" t="s">
        <v>401</v>
      </c>
      <c r="D183" s="240" t="s">
        <v>337</v>
      </c>
      <c r="E183" s="241" t="s">
        <v>1184</v>
      </c>
      <c r="F183" s="242" t="s">
        <v>1185</v>
      </c>
      <c r="G183" s="242"/>
      <c r="H183" s="242"/>
      <c r="I183" s="242"/>
      <c r="J183" s="243" t="s">
        <v>330</v>
      </c>
      <c r="K183" s="244">
        <v>18</v>
      </c>
      <c r="L183" s="245">
        <v>0</v>
      </c>
      <c r="M183" s="246"/>
      <c r="N183" s="247">
        <f>ROUND(L183*K183,1)</f>
        <v>0</v>
      </c>
      <c r="O183" s="234"/>
      <c r="P183" s="234"/>
      <c r="Q183" s="234"/>
      <c r="R183" s="47"/>
      <c r="T183" s="235" t="s">
        <v>22</v>
      </c>
      <c r="U183" s="55" t="s">
        <v>50</v>
      </c>
      <c r="V183" s="46"/>
      <c r="W183" s="236">
        <f>V183*K183</f>
        <v>0</v>
      </c>
      <c r="X183" s="236">
        <v>0.00036999999999999999</v>
      </c>
      <c r="Y183" s="236">
        <f>X183*K183</f>
        <v>0.0066600000000000001</v>
      </c>
      <c r="Z183" s="236">
        <v>0</v>
      </c>
      <c r="AA183" s="237">
        <f>Z183*K183</f>
        <v>0</v>
      </c>
      <c r="AR183" s="21" t="s">
        <v>357</v>
      </c>
      <c r="AT183" s="21" t="s">
        <v>337</v>
      </c>
      <c r="AU183" s="21" t="s">
        <v>93</v>
      </c>
      <c r="AY183" s="21" t="s">
        <v>230</v>
      </c>
      <c r="BE183" s="152">
        <f>IF(U183="základní",N183,0)</f>
        <v>0</v>
      </c>
      <c r="BF183" s="152">
        <f>IF(U183="snížená",N183,0)</f>
        <v>0</v>
      </c>
      <c r="BG183" s="152">
        <f>IF(U183="zákl. přenesená",N183,0)</f>
        <v>0</v>
      </c>
      <c r="BH183" s="152">
        <f>IF(U183="sníž. přenesená",N183,0)</f>
        <v>0</v>
      </c>
      <c r="BI183" s="152">
        <f>IF(U183="nulová",N183,0)</f>
        <v>0</v>
      </c>
      <c r="BJ183" s="21" t="s">
        <v>102</v>
      </c>
      <c r="BK183" s="152">
        <f>ROUND(L183*K183,1)</f>
        <v>0</v>
      </c>
      <c r="BL183" s="21" t="s">
        <v>290</v>
      </c>
      <c r="BM183" s="21" t="s">
        <v>1686</v>
      </c>
    </row>
    <row r="184" s="1" customFormat="1" ht="25.5" customHeight="1">
      <c r="B184" s="45"/>
      <c r="C184" s="227" t="s">
        <v>405</v>
      </c>
      <c r="D184" s="227" t="s">
        <v>231</v>
      </c>
      <c r="E184" s="228" t="s">
        <v>1187</v>
      </c>
      <c r="F184" s="229" t="s">
        <v>1188</v>
      </c>
      <c r="G184" s="229"/>
      <c r="H184" s="229"/>
      <c r="I184" s="229"/>
      <c r="J184" s="230" t="s">
        <v>330</v>
      </c>
      <c r="K184" s="231">
        <v>11</v>
      </c>
      <c r="L184" s="232">
        <v>0</v>
      </c>
      <c r="M184" s="233"/>
      <c r="N184" s="234">
        <f>ROUND(L184*K184,1)</f>
        <v>0</v>
      </c>
      <c r="O184" s="234"/>
      <c r="P184" s="234"/>
      <c r="Q184" s="234"/>
      <c r="R184" s="47"/>
      <c r="T184" s="235" t="s">
        <v>22</v>
      </c>
      <c r="U184" s="55" t="s">
        <v>50</v>
      </c>
      <c r="V184" s="46"/>
      <c r="W184" s="236">
        <f>V184*K184</f>
        <v>0</v>
      </c>
      <c r="X184" s="236">
        <v>0.00064999999999999997</v>
      </c>
      <c r="Y184" s="236">
        <f>X184*K184</f>
        <v>0.0071500000000000001</v>
      </c>
      <c r="Z184" s="236">
        <v>0</v>
      </c>
      <c r="AA184" s="237">
        <f>Z184*K184</f>
        <v>0</v>
      </c>
      <c r="AR184" s="21" t="s">
        <v>290</v>
      </c>
      <c r="AT184" s="21" t="s">
        <v>231</v>
      </c>
      <c r="AU184" s="21" t="s">
        <v>93</v>
      </c>
      <c r="AY184" s="21" t="s">
        <v>230</v>
      </c>
      <c r="BE184" s="152">
        <f>IF(U184="základní",N184,0)</f>
        <v>0</v>
      </c>
      <c r="BF184" s="152">
        <f>IF(U184="snížená",N184,0)</f>
        <v>0</v>
      </c>
      <c r="BG184" s="152">
        <f>IF(U184="zákl. přenesená",N184,0)</f>
        <v>0</v>
      </c>
      <c r="BH184" s="152">
        <f>IF(U184="sníž. přenesená",N184,0)</f>
        <v>0</v>
      </c>
      <c r="BI184" s="152">
        <f>IF(U184="nulová",N184,0)</f>
        <v>0</v>
      </c>
      <c r="BJ184" s="21" t="s">
        <v>102</v>
      </c>
      <c r="BK184" s="152">
        <f>ROUND(L184*K184,1)</f>
        <v>0</v>
      </c>
      <c r="BL184" s="21" t="s">
        <v>290</v>
      </c>
      <c r="BM184" s="21" t="s">
        <v>1687</v>
      </c>
    </row>
    <row r="185" s="1" customFormat="1" ht="16.5" customHeight="1">
      <c r="B185" s="45"/>
      <c r="C185" s="240" t="s">
        <v>409</v>
      </c>
      <c r="D185" s="240" t="s">
        <v>337</v>
      </c>
      <c r="E185" s="241" t="s">
        <v>1190</v>
      </c>
      <c r="F185" s="242" t="s">
        <v>1191</v>
      </c>
      <c r="G185" s="242"/>
      <c r="H185" s="242"/>
      <c r="I185" s="242"/>
      <c r="J185" s="243" t="s">
        <v>330</v>
      </c>
      <c r="K185" s="244">
        <v>11</v>
      </c>
      <c r="L185" s="245">
        <v>0</v>
      </c>
      <c r="M185" s="246"/>
      <c r="N185" s="247">
        <f>ROUND(L185*K185,1)</f>
        <v>0</v>
      </c>
      <c r="O185" s="234"/>
      <c r="P185" s="234"/>
      <c r="Q185" s="234"/>
      <c r="R185" s="47"/>
      <c r="T185" s="235" t="s">
        <v>22</v>
      </c>
      <c r="U185" s="55" t="s">
        <v>50</v>
      </c>
      <c r="V185" s="46"/>
      <c r="W185" s="236">
        <f>V185*K185</f>
        <v>0</v>
      </c>
      <c r="X185" s="236">
        <v>0.00058</v>
      </c>
      <c r="Y185" s="236">
        <f>X185*K185</f>
        <v>0.0063800000000000003</v>
      </c>
      <c r="Z185" s="236">
        <v>0</v>
      </c>
      <c r="AA185" s="237">
        <f>Z185*K185</f>
        <v>0</v>
      </c>
      <c r="AR185" s="21" t="s">
        <v>357</v>
      </c>
      <c r="AT185" s="21" t="s">
        <v>337</v>
      </c>
      <c r="AU185" s="21" t="s">
        <v>93</v>
      </c>
      <c r="AY185" s="21" t="s">
        <v>230</v>
      </c>
      <c r="BE185" s="152">
        <f>IF(U185="základní",N185,0)</f>
        <v>0</v>
      </c>
      <c r="BF185" s="152">
        <f>IF(U185="snížená",N185,0)</f>
        <v>0</v>
      </c>
      <c r="BG185" s="152">
        <f>IF(U185="zákl. přenesená",N185,0)</f>
        <v>0</v>
      </c>
      <c r="BH185" s="152">
        <f>IF(U185="sníž. přenesená",N185,0)</f>
        <v>0</v>
      </c>
      <c r="BI185" s="152">
        <f>IF(U185="nulová",N185,0)</f>
        <v>0</v>
      </c>
      <c r="BJ185" s="21" t="s">
        <v>102</v>
      </c>
      <c r="BK185" s="152">
        <f>ROUND(L185*K185,1)</f>
        <v>0</v>
      </c>
      <c r="BL185" s="21" t="s">
        <v>290</v>
      </c>
      <c r="BM185" s="21" t="s">
        <v>1688</v>
      </c>
    </row>
    <row r="186" s="1" customFormat="1" ht="38.25" customHeight="1">
      <c r="B186" s="45"/>
      <c r="C186" s="227" t="s">
        <v>413</v>
      </c>
      <c r="D186" s="227" t="s">
        <v>231</v>
      </c>
      <c r="E186" s="228" t="s">
        <v>1193</v>
      </c>
      <c r="F186" s="229" t="s">
        <v>1194</v>
      </c>
      <c r="G186" s="229"/>
      <c r="H186" s="229"/>
      <c r="I186" s="229"/>
      <c r="J186" s="230" t="s">
        <v>330</v>
      </c>
      <c r="K186" s="231">
        <v>15</v>
      </c>
      <c r="L186" s="232">
        <v>0</v>
      </c>
      <c r="M186" s="233"/>
      <c r="N186" s="234">
        <f>ROUND(L186*K186,1)</f>
        <v>0</v>
      </c>
      <c r="O186" s="234"/>
      <c r="P186" s="234"/>
      <c r="Q186" s="234"/>
      <c r="R186" s="47"/>
      <c r="T186" s="235" t="s">
        <v>22</v>
      </c>
      <c r="U186" s="55" t="s">
        <v>50</v>
      </c>
      <c r="V186" s="46"/>
      <c r="W186" s="236">
        <f>V186*K186</f>
        <v>0</v>
      </c>
      <c r="X186" s="236">
        <v>5.0000000000000002E-05</v>
      </c>
      <c r="Y186" s="236">
        <f>X186*K186</f>
        <v>0.00075000000000000002</v>
      </c>
      <c r="Z186" s="236">
        <v>0</v>
      </c>
      <c r="AA186" s="237">
        <f>Z186*K186</f>
        <v>0</v>
      </c>
      <c r="AR186" s="21" t="s">
        <v>290</v>
      </c>
      <c r="AT186" s="21" t="s">
        <v>231</v>
      </c>
      <c r="AU186" s="21" t="s">
        <v>93</v>
      </c>
      <c r="AY186" s="21" t="s">
        <v>230</v>
      </c>
      <c r="BE186" s="152">
        <f>IF(U186="základní",N186,0)</f>
        <v>0</v>
      </c>
      <c r="BF186" s="152">
        <f>IF(U186="snížená",N186,0)</f>
        <v>0</v>
      </c>
      <c r="BG186" s="152">
        <f>IF(U186="zákl. přenesená",N186,0)</f>
        <v>0</v>
      </c>
      <c r="BH186" s="152">
        <f>IF(U186="sníž. přenesená",N186,0)</f>
        <v>0</v>
      </c>
      <c r="BI186" s="152">
        <f>IF(U186="nulová",N186,0)</f>
        <v>0</v>
      </c>
      <c r="BJ186" s="21" t="s">
        <v>102</v>
      </c>
      <c r="BK186" s="152">
        <f>ROUND(L186*K186,1)</f>
        <v>0</v>
      </c>
      <c r="BL186" s="21" t="s">
        <v>290</v>
      </c>
      <c r="BM186" s="21" t="s">
        <v>1689</v>
      </c>
    </row>
    <row r="187" s="1" customFormat="1" ht="38.25" customHeight="1">
      <c r="B187" s="45"/>
      <c r="C187" s="227" t="s">
        <v>417</v>
      </c>
      <c r="D187" s="227" t="s">
        <v>231</v>
      </c>
      <c r="E187" s="228" t="s">
        <v>1690</v>
      </c>
      <c r="F187" s="229" t="s">
        <v>1691</v>
      </c>
      <c r="G187" s="229"/>
      <c r="H187" s="229"/>
      <c r="I187" s="229"/>
      <c r="J187" s="230" t="s">
        <v>330</v>
      </c>
      <c r="K187" s="231">
        <v>23</v>
      </c>
      <c r="L187" s="232">
        <v>0</v>
      </c>
      <c r="M187" s="233"/>
      <c r="N187" s="234">
        <f>ROUND(L187*K187,1)</f>
        <v>0</v>
      </c>
      <c r="O187" s="234"/>
      <c r="P187" s="234"/>
      <c r="Q187" s="234"/>
      <c r="R187" s="47"/>
      <c r="T187" s="235" t="s">
        <v>22</v>
      </c>
      <c r="U187" s="55" t="s">
        <v>50</v>
      </c>
      <c r="V187" s="46"/>
      <c r="W187" s="236">
        <f>V187*K187</f>
        <v>0</v>
      </c>
      <c r="X187" s="236">
        <v>6.9999999999999994E-05</v>
      </c>
      <c r="Y187" s="236">
        <f>X187*K187</f>
        <v>0.0016099999999999999</v>
      </c>
      <c r="Z187" s="236">
        <v>0</v>
      </c>
      <c r="AA187" s="237">
        <f>Z187*K187</f>
        <v>0</v>
      </c>
      <c r="AR187" s="21" t="s">
        <v>290</v>
      </c>
      <c r="AT187" s="21" t="s">
        <v>231</v>
      </c>
      <c r="AU187" s="21" t="s">
        <v>93</v>
      </c>
      <c r="AY187" s="21" t="s">
        <v>230</v>
      </c>
      <c r="BE187" s="152">
        <f>IF(U187="základní",N187,0)</f>
        <v>0</v>
      </c>
      <c r="BF187" s="152">
        <f>IF(U187="snížená",N187,0)</f>
        <v>0</v>
      </c>
      <c r="BG187" s="152">
        <f>IF(U187="zákl. přenesená",N187,0)</f>
        <v>0</v>
      </c>
      <c r="BH187" s="152">
        <f>IF(U187="sníž. přenesená",N187,0)</f>
        <v>0</v>
      </c>
      <c r="BI187" s="152">
        <f>IF(U187="nulová",N187,0)</f>
        <v>0</v>
      </c>
      <c r="BJ187" s="21" t="s">
        <v>102</v>
      </c>
      <c r="BK187" s="152">
        <f>ROUND(L187*K187,1)</f>
        <v>0</v>
      </c>
      <c r="BL187" s="21" t="s">
        <v>290</v>
      </c>
      <c r="BM187" s="21" t="s">
        <v>1692</v>
      </c>
    </row>
    <row r="188" s="1" customFormat="1" ht="16.5" customHeight="1">
      <c r="B188" s="45"/>
      <c r="C188" s="227" t="s">
        <v>421</v>
      </c>
      <c r="D188" s="227" t="s">
        <v>231</v>
      </c>
      <c r="E188" s="228" t="s">
        <v>1196</v>
      </c>
      <c r="F188" s="229" t="s">
        <v>1197</v>
      </c>
      <c r="G188" s="229"/>
      <c r="H188" s="229"/>
      <c r="I188" s="229"/>
      <c r="J188" s="230" t="s">
        <v>481</v>
      </c>
      <c r="K188" s="231">
        <v>2</v>
      </c>
      <c r="L188" s="232">
        <v>0</v>
      </c>
      <c r="M188" s="233"/>
      <c r="N188" s="234">
        <f>ROUND(L188*K188,1)</f>
        <v>0</v>
      </c>
      <c r="O188" s="234"/>
      <c r="P188" s="234"/>
      <c r="Q188" s="234"/>
      <c r="R188" s="47"/>
      <c r="T188" s="235" t="s">
        <v>22</v>
      </c>
      <c r="U188" s="55" t="s">
        <v>50</v>
      </c>
      <c r="V188" s="46"/>
      <c r="W188" s="236">
        <f>V188*K188</f>
        <v>0</v>
      </c>
      <c r="X188" s="236">
        <v>0</v>
      </c>
      <c r="Y188" s="236">
        <f>X188*K188</f>
        <v>0</v>
      </c>
      <c r="Z188" s="236">
        <v>0</v>
      </c>
      <c r="AA188" s="237">
        <f>Z188*K188</f>
        <v>0</v>
      </c>
      <c r="AR188" s="21" t="s">
        <v>290</v>
      </c>
      <c r="AT188" s="21" t="s">
        <v>231</v>
      </c>
      <c r="AU188" s="21" t="s">
        <v>93</v>
      </c>
      <c r="AY188" s="21" t="s">
        <v>230</v>
      </c>
      <c r="BE188" s="152">
        <f>IF(U188="základní",N188,0)</f>
        <v>0</v>
      </c>
      <c r="BF188" s="152">
        <f>IF(U188="snížená",N188,0)</f>
        <v>0</v>
      </c>
      <c r="BG188" s="152">
        <f>IF(U188="zákl. přenesená",N188,0)</f>
        <v>0</v>
      </c>
      <c r="BH188" s="152">
        <f>IF(U188="sníž. přenesená",N188,0)</f>
        <v>0</v>
      </c>
      <c r="BI188" s="152">
        <f>IF(U188="nulová",N188,0)</f>
        <v>0</v>
      </c>
      <c r="BJ188" s="21" t="s">
        <v>102</v>
      </c>
      <c r="BK188" s="152">
        <f>ROUND(L188*K188,1)</f>
        <v>0</v>
      </c>
      <c r="BL188" s="21" t="s">
        <v>290</v>
      </c>
      <c r="BM188" s="21" t="s">
        <v>1693</v>
      </c>
    </row>
    <row r="189" s="1" customFormat="1" ht="16.5" customHeight="1">
      <c r="B189" s="45"/>
      <c r="C189" s="227" t="s">
        <v>425</v>
      </c>
      <c r="D189" s="227" t="s">
        <v>231</v>
      </c>
      <c r="E189" s="228" t="s">
        <v>1202</v>
      </c>
      <c r="F189" s="229" t="s">
        <v>1203</v>
      </c>
      <c r="G189" s="229"/>
      <c r="H189" s="229"/>
      <c r="I189" s="229"/>
      <c r="J189" s="230" t="s">
        <v>325</v>
      </c>
      <c r="K189" s="231">
        <v>1</v>
      </c>
      <c r="L189" s="232">
        <v>0</v>
      </c>
      <c r="M189" s="233"/>
      <c r="N189" s="234">
        <f>ROUND(L189*K189,1)</f>
        <v>0</v>
      </c>
      <c r="O189" s="234"/>
      <c r="P189" s="234"/>
      <c r="Q189" s="234"/>
      <c r="R189" s="47"/>
      <c r="T189" s="235" t="s">
        <v>22</v>
      </c>
      <c r="U189" s="55" t="s">
        <v>50</v>
      </c>
      <c r="V189" s="46"/>
      <c r="W189" s="236">
        <f>V189*K189</f>
        <v>0</v>
      </c>
      <c r="X189" s="236">
        <v>0.017330000000000002</v>
      </c>
      <c r="Y189" s="236">
        <f>X189*K189</f>
        <v>0.017330000000000002</v>
      </c>
      <c r="Z189" s="236">
        <v>0</v>
      </c>
      <c r="AA189" s="237">
        <f>Z189*K189</f>
        <v>0</v>
      </c>
      <c r="AR189" s="21" t="s">
        <v>290</v>
      </c>
      <c r="AT189" s="21" t="s">
        <v>231</v>
      </c>
      <c r="AU189" s="21" t="s">
        <v>93</v>
      </c>
      <c r="AY189" s="21" t="s">
        <v>230</v>
      </c>
      <c r="BE189" s="152">
        <f>IF(U189="základní",N189,0)</f>
        <v>0</v>
      </c>
      <c r="BF189" s="152">
        <f>IF(U189="snížená",N189,0)</f>
        <v>0</v>
      </c>
      <c r="BG189" s="152">
        <f>IF(U189="zákl. přenesená",N189,0)</f>
        <v>0</v>
      </c>
      <c r="BH189" s="152">
        <f>IF(U189="sníž. přenesená",N189,0)</f>
        <v>0</v>
      </c>
      <c r="BI189" s="152">
        <f>IF(U189="nulová",N189,0)</f>
        <v>0</v>
      </c>
      <c r="BJ189" s="21" t="s">
        <v>102</v>
      </c>
      <c r="BK189" s="152">
        <f>ROUND(L189*K189,1)</f>
        <v>0</v>
      </c>
      <c r="BL189" s="21" t="s">
        <v>290</v>
      </c>
      <c r="BM189" s="21" t="s">
        <v>1694</v>
      </c>
    </row>
    <row r="190" s="1" customFormat="1" ht="25.5" customHeight="1">
      <c r="B190" s="45"/>
      <c r="C190" s="240" t="s">
        <v>429</v>
      </c>
      <c r="D190" s="240" t="s">
        <v>337</v>
      </c>
      <c r="E190" s="241" t="s">
        <v>1205</v>
      </c>
      <c r="F190" s="242" t="s">
        <v>1206</v>
      </c>
      <c r="G190" s="242"/>
      <c r="H190" s="242"/>
      <c r="I190" s="242"/>
      <c r="J190" s="243" t="s">
        <v>481</v>
      </c>
      <c r="K190" s="244">
        <v>1</v>
      </c>
      <c r="L190" s="245">
        <v>0</v>
      </c>
      <c r="M190" s="246"/>
      <c r="N190" s="247">
        <f>ROUND(L190*K190,1)</f>
        <v>0</v>
      </c>
      <c r="O190" s="234"/>
      <c r="P190" s="234"/>
      <c r="Q190" s="234"/>
      <c r="R190" s="47"/>
      <c r="T190" s="235" t="s">
        <v>22</v>
      </c>
      <c r="U190" s="55" t="s">
        <v>50</v>
      </c>
      <c r="V190" s="46"/>
      <c r="W190" s="236">
        <f>V190*K190</f>
        <v>0</v>
      </c>
      <c r="X190" s="236">
        <v>0.0035000000000000001</v>
      </c>
      <c r="Y190" s="236">
        <f>X190*K190</f>
        <v>0.0035000000000000001</v>
      </c>
      <c r="Z190" s="236">
        <v>0</v>
      </c>
      <c r="AA190" s="237">
        <f>Z190*K190</f>
        <v>0</v>
      </c>
      <c r="AR190" s="21" t="s">
        <v>357</v>
      </c>
      <c r="AT190" s="21" t="s">
        <v>337</v>
      </c>
      <c r="AU190" s="21" t="s">
        <v>93</v>
      </c>
      <c r="AY190" s="21" t="s">
        <v>230</v>
      </c>
      <c r="BE190" s="152">
        <f>IF(U190="základní",N190,0)</f>
        <v>0</v>
      </c>
      <c r="BF190" s="152">
        <f>IF(U190="snížená",N190,0)</f>
        <v>0</v>
      </c>
      <c r="BG190" s="152">
        <f>IF(U190="zákl. přenesená",N190,0)</f>
        <v>0</v>
      </c>
      <c r="BH190" s="152">
        <f>IF(U190="sníž. přenesená",N190,0)</f>
        <v>0</v>
      </c>
      <c r="BI190" s="152">
        <f>IF(U190="nulová",N190,0)</f>
        <v>0</v>
      </c>
      <c r="BJ190" s="21" t="s">
        <v>102</v>
      </c>
      <c r="BK190" s="152">
        <f>ROUND(L190*K190,1)</f>
        <v>0</v>
      </c>
      <c r="BL190" s="21" t="s">
        <v>290</v>
      </c>
      <c r="BM190" s="21" t="s">
        <v>1695</v>
      </c>
    </row>
    <row r="191" s="1" customFormat="1" ht="25.5" customHeight="1">
      <c r="B191" s="45"/>
      <c r="C191" s="240" t="s">
        <v>433</v>
      </c>
      <c r="D191" s="240" t="s">
        <v>337</v>
      </c>
      <c r="E191" s="241" t="s">
        <v>1208</v>
      </c>
      <c r="F191" s="242" t="s">
        <v>1209</v>
      </c>
      <c r="G191" s="242"/>
      <c r="H191" s="242"/>
      <c r="I191" s="242"/>
      <c r="J191" s="243" t="s">
        <v>481</v>
      </c>
      <c r="K191" s="244">
        <v>1</v>
      </c>
      <c r="L191" s="245">
        <v>0</v>
      </c>
      <c r="M191" s="246"/>
      <c r="N191" s="247">
        <f>ROUND(L191*K191,1)</f>
        <v>0</v>
      </c>
      <c r="O191" s="234"/>
      <c r="P191" s="234"/>
      <c r="Q191" s="234"/>
      <c r="R191" s="47"/>
      <c r="T191" s="235" t="s">
        <v>22</v>
      </c>
      <c r="U191" s="55" t="s">
        <v>50</v>
      </c>
      <c r="V191" s="46"/>
      <c r="W191" s="236">
        <f>V191*K191</f>
        <v>0</v>
      </c>
      <c r="X191" s="236">
        <v>0.0068999999999999999</v>
      </c>
      <c r="Y191" s="236">
        <f>X191*K191</f>
        <v>0.0068999999999999999</v>
      </c>
      <c r="Z191" s="236">
        <v>0</v>
      </c>
      <c r="AA191" s="237">
        <f>Z191*K191</f>
        <v>0</v>
      </c>
      <c r="AR191" s="21" t="s">
        <v>357</v>
      </c>
      <c r="AT191" s="21" t="s">
        <v>337</v>
      </c>
      <c r="AU191" s="21" t="s">
        <v>93</v>
      </c>
      <c r="AY191" s="21" t="s">
        <v>230</v>
      </c>
      <c r="BE191" s="152">
        <f>IF(U191="základní",N191,0)</f>
        <v>0</v>
      </c>
      <c r="BF191" s="152">
        <f>IF(U191="snížená",N191,0)</f>
        <v>0</v>
      </c>
      <c r="BG191" s="152">
        <f>IF(U191="zákl. přenesená",N191,0)</f>
        <v>0</v>
      </c>
      <c r="BH191" s="152">
        <f>IF(U191="sníž. přenesená",N191,0)</f>
        <v>0</v>
      </c>
      <c r="BI191" s="152">
        <f>IF(U191="nulová",N191,0)</f>
        <v>0</v>
      </c>
      <c r="BJ191" s="21" t="s">
        <v>102</v>
      </c>
      <c r="BK191" s="152">
        <f>ROUND(L191*K191,1)</f>
        <v>0</v>
      </c>
      <c r="BL191" s="21" t="s">
        <v>290</v>
      </c>
      <c r="BM191" s="21" t="s">
        <v>1696</v>
      </c>
    </row>
    <row r="192" s="1" customFormat="1" ht="25.5" customHeight="1">
      <c r="B192" s="45"/>
      <c r="C192" s="227" t="s">
        <v>437</v>
      </c>
      <c r="D192" s="227" t="s">
        <v>231</v>
      </c>
      <c r="E192" s="228" t="s">
        <v>1211</v>
      </c>
      <c r="F192" s="229" t="s">
        <v>1212</v>
      </c>
      <c r="G192" s="229"/>
      <c r="H192" s="229"/>
      <c r="I192" s="229"/>
      <c r="J192" s="230" t="s">
        <v>481</v>
      </c>
      <c r="K192" s="231">
        <v>1</v>
      </c>
      <c r="L192" s="232">
        <v>0</v>
      </c>
      <c r="M192" s="233"/>
      <c r="N192" s="234">
        <f>ROUND(L192*K192,1)</f>
        <v>0</v>
      </c>
      <c r="O192" s="234"/>
      <c r="P192" s="234"/>
      <c r="Q192" s="234"/>
      <c r="R192" s="47"/>
      <c r="T192" s="235" t="s">
        <v>22</v>
      </c>
      <c r="U192" s="55" t="s">
        <v>50</v>
      </c>
      <c r="V192" s="46"/>
      <c r="W192" s="236">
        <f>V192*K192</f>
        <v>0</v>
      </c>
      <c r="X192" s="236">
        <v>0.0030000000000000001</v>
      </c>
      <c r="Y192" s="236">
        <f>X192*K192</f>
        <v>0.0030000000000000001</v>
      </c>
      <c r="Z192" s="236">
        <v>0</v>
      </c>
      <c r="AA192" s="237">
        <f>Z192*K192</f>
        <v>0</v>
      </c>
      <c r="AR192" s="21" t="s">
        <v>290</v>
      </c>
      <c r="AT192" s="21" t="s">
        <v>231</v>
      </c>
      <c r="AU192" s="21" t="s">
        <v>93</v>
      </c>
      <c r="AY192" s="21" t="s">
        <v>230</v>
      </c>
      <c r="BE192" s="152">
        <f>IF(U192="základní",N192,0)</f>
        <v>0</v>
      </c>
      <c r="BF192" s="152">
        <f>IF(U192="snížená",N192,0)</f>
        <v>0</v>
      </c>
      <c r="BG192" s="152">
        <f>IF(U192="zákl. přenesená",N192,0)</f>
        <v>0</v>
      </c>
      <c r="BH192" s="152">
        <f>IF(U192="sníž. přenesená",N192,0)</f>
        <v>0</v>
      </c>
      <c r="BI192" s="152">
        <f>IF(U192="nulová",N192,0)</f>
        <v>0</v>
      </c>
      <c r="BJ192" s="21" t="s">
        <v>102</v>
      </c>
      <c r="BK192" s="152">
        <f>ROUND(L192*K192,1)</f>
        <v>0</v>
      </c>
      <c r="BL192" s="21" t="s">
        <v>290</v>
      </c>
      <c r="BM192" s="21" t="s">
        <v>1697</v>
      </c>
    </row>
    <row r="193" s="1" customFormat="1" ht="25.5" customHeight="1">
      <c r="B193" s="45"/>
      <c r="C193" s="227" t="s">
        <v>441</v>
      </c>
      <c r="D193" s="227" t="s">
        <v>231</v>
      </c>
      <c r="E193" s="228" t="s">
        <v>1698</v>
      </c>
      <c r="F193" s="229" t="s">
        <v>1699</v>
      </c>
      <c r="G193" s="229"/>
      <c r="H193" s="229"/>
      <c r="I193" s="229"/>
      <c r="J193" s="230" t="s">
        <v>481</v>
      </c>
      <c r="K193" s="231">
        <v>4</v>
      </c>
      <c r="L193" s="232">
        <v>0</v>
      </c>
      <c r="M193" s="233"/>
      <c r="N193" s="234">
        <f>ROUND(L193*K193,1)</f>
        <v>0</v>
      </c>
      <c r="O193" s="234"/>
      <c r="P193" s="234"/>
      <c r="Q193" s="234"/>
      <c r="R193" s="47"/>
      <c r="T193" s="235" t="s">
        <v>22</v>
      </c>
      <c r="U193" s="55" t="s">
        <v>50</v>
      </c>
      <c r="V193" s="46"/>
      <c r="W193" s="236">
        <f>V193*K193</f>
        <v>0</v>
      </c>
      <c r="X193" s="236">
        <v>0.00012999999999999999</v>
      </c>
      <c r="Y193" s="236">
        <f>X193*K193</f>
        <v>0.00051999999999999995</v>
      </c>
      <c r="Z193" s="236">
        <v>0</v>
      </c>
      <c r="AA193" s="237">
        <f>Z193*K193</f>
        <v>0</v>
      </c>
      <c r="AR193" s="21" t="s">
        <v>290</v>
      </c>
      <c r="AT193" s="21" t="s">
        <v>231</v>
      </c>
      <c r="AU193" s="21" t="s">
        <v>93</v>
      </c>
      <c r="AY193" s="21" t="s">
        <v>230</v>
      </c>
      <c r="BE193" s="152">
        <f>IF(U193="základní",N193,0)</f>
        <v>0</v>
      </c>
      <c r="BF193" s="152">
        <f>IF(U193="snížená",N193,0)</f>
        <v>0</v>
      </c>
      <c r="BG193" s="152">
        <f>IF(U193="zákl. přenesená",N193,0)</f>
        <v>0</v>
      </c>
      <c r="BH193" s="152">
        <f>IF(U193="sníž. přenesená",N193,0)</f>
        <v>0</v>
      </c>
      <c r="BI193" s="152">
        <f>IF(U193="nulová",N193,0)</f>
        <v>0</v>
      </c>
      <c r="BJ193" s="21" t="s">
        <v>102</v>
      </c>
      <c r="BK193" s="152">
        <f>ROUND(L193*K193,1)</f>
        <v>0</v>
      </c>
      <c r="BL193" s="21" t="s">
        <v>290</v>
      </c>
      <c r="BM193" s="21" t="s">
        <v>1700</v>
      </c>
    </row>
    <row r="194" s="1" customFormat="1" ht="25.5" customHeight="1">
      <c r="B194" s="45"/>
      <c r="C194" s="227" t="s">
        <v>445</v>
      </c>
      <c r="D194" s="227" t="s">
        <v>231</v>
      </c>
      <c r="E194" s="228" t="s">
        <v>1214</v>
      </c>
      <c r="F194" s="229" t="s">
        <v>1215</v>
      </c>
      <c r="G194" s="229"/>
      <c r="H194" s="229"/>
      <c r="I194" s="229"/>
      <c r="J194" s="230" t="s">
        <v>481</v>
      </c>
      <c r="K194" s="231">
        <v>2</v>
      </c>
      <c r="L194" s="232">
        <v>0</v>
      </c>
      <c r="M194" s="233"/>
      <c r="N194" s="234">
        <f>ROUND(L194*K194,1)</f>
        <v>0</v>
      </c>
      <c r="O194" s="234"/>
      <c r="P194" s="234"/>
      <c r="Q194" s="234"/>
      <c r="R194" s="47"/>
      <c r="T194" s="235" t="s">
        <v>22</v>
      </c>
      <c r="U194" s="55" t="s">
        <v>50</v>
      </c>
      <c r="V194" s="46"/>
      <c r="W194" s="236">
        <f>V194*K194</f>
        <v>0</v>
      </c>
      <c r="X194" s="236">
        <v>0.00022000000000000001</v>
      </c>
      <c r="Y194" s="236">
        <f>X194*K194</f>
        <v>0.00044000000000000002</v>
      </c>
      <c r="Z194" s="236">
        <v>0</v>
      </c>
      <c r="AA194" s="237">
        <f>Z194*K194</f>
        <v>0</v>
      </c>
      <c r="AR194" s="21" t="s">
        <v>290</v>
      </c>
      <c r="AT194" s="21" t="s">
        <v>231</v>
      </c>
      <c r="AU194" s="21" t="s">
        <v>93</v>
      </c>
      <c r="AY194" s="21" t="s">
        <v>230</v>
      </c>
      <c r="BE194" s="152">
        <f>IF(U194="základní",N194,0)</f>
        <v>0</v>
      </c>
      <c r="BF194" s="152">
        <f>IF(U194="snížená",N194,0)</f>
        <v>0</v>
      </c>
      <c r="BG194" s="152">
        <f>IF(U194="zákl. přenesená",N194,0)</f>
        <v>0</v>
      </c>
      <c r="BH194" s="152">
        <f>IF(U194="sníž. přenesená",N194,0)</f>
        <v>0</v>
      </c>
      <c r="BI194" s="152">
        <f>IF(U194="nulová",N194,0)</f>
        <v>0</v>
      </c>
      <c r="BJ194" s="21" t="s">
        <v>102</v>
      </c>
      <c r="BK194" s="152">
        <f>ROUND(L194*K194,1)</f>
        <v>0</v>
      </c>
      <c r="BL194" s="21" t="s">
        <v>290</v>
      </c>
      <c r="BM194" s="21" t="s">
        <v>1701</v>
      </c>
    </row>
    <row r="195" s="1" customFormat="1" ht="16.5" customHeight="1">
      <c r="B195" s="45"/>
      <c r="C195" s="227" t="s">
        <v>449</v>
      </c>
      <c r="D195" s="227" t="s">
        <v>231</v>
      </c>
      <c r="E195" s="228" t="s">
        <v>1217</v>
      </c>
      <c r="F195" s="229" t="s">
        <v>1218</v>
      </c>
      <c r="G195" s="229"/>
      <c r="H195" s="229"/>
      <c r="I195" s="229"/>
      <c r="J195" s="230" t="s">
        <v>325</v>
      </c>
      <c r="K195" s="231">
        <v>2</v>
      </c>
      <c r="L195" s="232">
        <v>0</v>
      </c>
      <c r="M195" s="233"/>
      <c r="N195" s="234">
        <f>ROUND(L195*K195,1)</f>
        <v>0</v>
      </c>
      <c r="O195" s="234"/>
      <c r="P195" s="234"/>
      <c r="Q195" s="234"/>
      <c r="R195" s="47"/>
      <c r="T195" s="235" t="s">
        <v>22</v>
      </c>
      <c r="U195" s="55" t="s">
        <v>50</v>
      </c>
      <c r="V195" s="46"/>
      <c r="W195" s="236">
        <f>V195*K195</f>
        <v>0</v>
      </c>
      <c r="X195" s="236">
        <v>0.00089999999999999998</v>
      </c>
      <c r="Y195" s="236">
        <f>X195*K195</f>
        <v>0.0018</v>
      </c>
      <c r="Z195" s="236">
        <v>0</v>
      </c>
      <c r="AA195" s="237">
        <f>Z195*K195</f>
        <v>0</v>
      </c>
      <c r="AR195" s="21" t="s">
        <v>290</v>
      </c>
      <c r="AT195" s="21" t="s">
        <v>231</v>
      </c>
      <c r="AU195" s="21" t="s">
        <v>93</v>
      </c>
      <c r="AY195" s="21" t="s">
        <v>230</v>
      </c>
      <c r="BE195" s="152">
        <f>IF(U195="základní",N195,0)</f>
        <v>0</v>
      </c>
      <c r="BF195" s="152">
        <f>IF(U195="snížená",N195,0)</f>
        <v>0</v>
      </c>
      <c r="BG195" s="152">
        <f>IF(U195="zákl. přenesená",N195,0)</f>
        <v>0</v>
      </c>
      <c r="BH195" s="152">
        <f>IF(U195="sníž. přenesená",N195,0)</f>
        <v>0</v>
      </c>
      <c r="BI195" s="152">
        <f>IF(U195="nulová",N195,0)</f>
        <v>0</v>
      </c>
      <c r="BJ195" s="21" t="s">
        <v>102</v>
      </c>
      <c r="BK195" s="152">
        <f>ROUND(L195*K195,1)</f>
        <v>0</v>
      </c>
      <c r="BL195" s="21" t="s">
        <v>290</v>
      </c>
      <c r="BM195" s="21" t="s">
        <v>1702</v>
      </c>
    </row>
    <row r="196" s="1" customFormat="1" ht="25.5" customHeight="1">
      <c r="B196" s="45"/>
      <c r="C196" s="227" t="s">
        <v>453</v>
      </c>
      <c r="D196" s="227" t="s">
        <v>231</v>
      </c>
      <c r="E196" s="228" t="s">
        <v>1703</v>
      </c>
      <c r="F196" s="229" t="s">
        <v>1704</v>
      </c>
      <c r="G196" s="229"/>
      <c r="H196" s="229"/>
      <c r="I196" s="229"/>
      <c r="J196" s="230" t="s">
        <v>481</v>
      </c>
      <c r="K196" s="231">
        <v>1</v>
      </c>
      <c r="L196" s="232">
        <v>0</v>
      </c>
      <c r="M196" s="233"/>
      <c r="N196" s="234">
        <f>ROUND(L196*K196,1)</f>
        <v>0</v>
      </c>
      <c r="O196" s="234"/>
      <c r="P196" s="234"/>
      <c r="Q196" s="234"/>
      <c r="R196" s="47"/>
      <c r="T196" s="235" t="s">
        <v>22</v>
      </c>
      <c r="U196" s="55" t="s">
        <v>50</v>
      </c>
      <c r="V196" s="46"/>
      <c r="W196" s="236">
        <f>V196*K196</f>
        <v>0</v>
      </c>
      <c r="X196" s="236">
        <v>0.0011999999999999999</v>
      </c>
      <c r="Y196" s="236">
        <f>X196*K196</f>
        <v>0.0011999999999999999</v>
      </c>
      <c r="Z196" s="236">
        <v>0</v>
      </c>
      <c r="AA196" s="237">
        <f>Z196*K196</f>
        <v>0</v>
      </c>
      <c r="AR196" s="21" t="s">
        <v>290</v>
      </c>
      <c r="AT196" s="21" t="s">
        <v>231</v>
      </c>
      <c r="AU196" s="21" t="s">
        <v>93</v>
      </c>
      <c r="AY196" s="21" t="s">
        <v>230</v>
      </c>
      <c r="BE196" s="152">
        <f>IF(U196="základní",N196,0)</f>
        <v>0</v>
      </c>
      <c r="BF196" s="152">
        <f>IF(U196="snížená",N196,0)</f>
        <v>0</v>
      </c>
      <c r="BG196" s="152">
        <f>IF(U196="zákl. přenesená",N196,0)</f>
        <v>0</v>
      </c>
      <c r="BH196" s="152">
        <f>IF(U196="sníž. přenesená",N196,0)</f>
        <v>0</v>
      </c>
      <c r="BI196" s="152">
        <f>IF(U196="nulová",N196,0)</f>
        <v>0</v>
      </c>
      <c r="BJ196" s="21" t="s">
        <v>102</v>
      </c>
      <c r="BK196" s="152">
        <f>ROUND(L196*K196,1)</f>
        <v>0</v>
      </c>
      <c r="BL196" s="21" t="s">
        <v>290</v>
      </c>
      <c r="BM196" s="21" t="s">
        <v>1705</v>
      </c>
    </row>
    <row r="197" s="1" customFormat="1" ht="25.5" customHeight="1">
      <c r="B197" s="45"/>
      <c r="C197" s="227" t="s">
        <v>457</v>
      </c>
      <c r="D197" s="227" t="s">
        <v>231</v>
      </c>
      <c r="E197" s="228" t="s">
        <v>1223</v>
      </c>
      <c r="F197" s="229" t="s">
        <v>1224</v>
      </c>
      <c r="G197" s="229"/>
      <c r="H197" s="229"/>
      <c r="I197" s="229"/>
      <c r="J197" s="230" t="s">
        <v>330</v>
      </c>
      <c r="K197" s="231">
        <v>78</v>
      </c>
      <c r="L197" s="232">
        <v>0</v>
      </c>
      <c r="M197" s="233"/>
      <c r="N197" s="234">
        <f>ROUND(L197*K197,1)</f>
        <v>0</v>
      </c>
      <c r="O197" s="234"/>
      <c r="P197" s="234"/>
      <c r="Q197" s="234"/>
      <c r="R197" s="47"/>
      <c r="T197" s="235" t="s">
        <v>22</v>
      </c>
      <c r="U197" s="55" t="s">
        <v>50</v>
      </c>
      <c r="V197" s="46"/>
      <c r="W197" s="236">
        <f>V197*K197</f>
        <v>0</v>
      </c>
      <c r="X197" s="236">
        <v>0.00019000000000000001</v>
      </c>
      <c r="Y197" s="236">
        <f>X197*K197</f>
        <v>0.014820000000000002</v>
      </c>
      <c r="Z197" s="236">
        <v>0</v>
      </c>
      <c r="AA197" s="237">
        <f>Z197*K197</f>
        <v>0</v>
      </c>
      <c r="AR197" s="21" t="s">
        <v>290</v>
      </c>
      <c r="AT197" s="21" t="s">
        <v>231</v>
      </c>
      <c r="AU197" s="21" t="s">
        <v>93</v>
      </c>
      <c r="AY197" s="21" t="s">
        <v>230</v>
      </c>
      <c r="BE197" s="152">
        <f>IF(U197="základní",N197,0)</f>
        <v>0</v>
      </c>
      <c r="BF197" s="152">
        <f>IF(U197="snížená",N197,0)</f>
        <v>0</v>
      </c>
      <c r="BG197" s="152">
        <f>IF(U197="zákl. přenesená",N197,0)</f>
        <v>0</v>
      </c>
      <c r="BH197" s="152">
        <f>IF(U197="sníž. přenesená",N197,0)</f>
        <v>0</v>
      </c>
      <c r="BI197" s="152">
        <f>IF(U197="nulová",N197,0)</f>
        <v>0</v>
      </c>
      <c r="BJ197" s="21" t="s">
        <v>102</v>
      </c>
      <c r="BK197" s="152">
        <f>ROUND(L197*K197,1)</f>
        <v>0</v>
      </c>
      <c r="BL197" s="21" t="s">
        <v>290</v>
      </c>
      <c r="BM197" s="21" t="s">
        <v>1706</v>
      </c>
    </row>
    <row r="198" s="1" customFormat="1" ht="25.5" customHeight="1">
      <c r="B198" s="45"/>
      <c r="C198" s="227" t="s">
        <v>461</v>
      </c>
      <c r="D198" s="227" t="s">
        <v>231</v>
      </c>
      <c r="E198" s="228" t="s">
        <v>1226</v>
      </c>
      <c r="F198" s="229" t="s">
        <v>1227</v>
      </c>
      <c r="G198" s="229"/>
      <c r="H198" s="229"/>
      <c r="I198" s="229"/>
      <c r="J198" s="230" t="s">
        <v>330</v>
      </c>
      <c r="K198" s="231">
        <v>78</v>
      </c>
      <c r="L198" s="232">
        <v>0</v>
      </c>
      <c r="M198" s="233"/>
      <c r="N198" s="234">
        <f>ROUND(L198*K198,1)</f>
        <v>0</v>
      </c>
      <c r="O198" s="234"/>
      <c r="P198" s="234"/>
      <c r="Q198" s="234"/>
      <c r="R198" s="47"/>
      <c r="T198" s="235" t="s">
        <v>22</v>
      </c>
      <c r="U198" s="55" t="s">
        <v>50</v>
      </c>
      <c r="V198" s="46"/>
      <c r="W198" s="236">
        <f>V198*K198</f>
        <v>0</v>
      </c>
      <c r="X198" s="236">
        <v>1.0000000000000001E-05</v>
      </c>
      <c r="Y198" s="236">
        <f>X198*K198</f>
        <v>0.00078000000000000009</v>
      </c>
      <c r="Z198" s="236">
        <v>0</v>
      </c>
      <c r="AA198" s="237">
        <f>Z198*K198</f>
        <v>0</v>
      </c>
      <c r="AR198" s="21" t="s">
        <v>290</v>
      </c>
      <c r="AT198" s="21" t="s">
        <v>231</v>
      </c>
      <c r="AU198" s="21" t="s">
        <v>93</v>
      </c>
      <c r="AY198" s="21" t="s">
        <v>230</v>
      </c>
      <c r="BE198" s="152">
        <f>IF(U198="základní",N198,0)</f>
        <v>0</v>
      </c>
      <c r="BF198" s="152">
        <f>IF(U198="snížená",N198,0)</f>
        <v>0</v>
      </c>
      <c r="BG198" s="152">
        <f>IF(U198="zákl. přenesená",N198,0)</f>
        <v>0</v>
      </c>
      <c r="BH198" s="152">
        <f>IF(U198="sníž. přenesená",N198,0)</f>
        <v>0</v>
      </c>
      <c r="BI198" s="152">
        <f>IF(U198="nulová",N198,0)</f>
        <v>0</v>
      </c>
      <c r="BJ198" s="21" t="s">
        <v>102</v>
      </c>
      <c r="BK198" s="152">
        <f>ROUND(L198*K198,1)</f>
        <v>0</v>
      </c>
      <c r="BL198" s="21" t="s">
        <v>290</v>
      </c>
      <c r="BM198" s="21" t="s">
        <v>1707</v>
      </c>
    </row>
    <row r="199" s="1" customFormat="1" ht="25.5" customHeight="1">
      <c r="B199" s="45"/>
      <c r="C199" s="227" t="s">
        <v>465</v>
      </c>
      <c r="D199" s="227" t="s">
        <v>231</v>
      </c>
      <c r="E199" s="228" t="s">
        <v>1229</v>
      </c>
      <c r="F199" s="229" t="s">
        <v>1230</v>
      </c>
      <c r="G199" s="229"/>
      <c r="H199" s="229"/>
      <c r="I199" s="229"/>
      <c r="J199" s="230" t="s">
        <v>305</v>
      </c>
      <c r="K199" s="231">
        <v>0.12</v>
      </c>
      <c r="L199" s="232">
        <v>0</v>
      </c>
      <c r="M199" s="233"/>
      <c r="N199" s="234">
        <f>ROUND(L199*K199,1)</f>
        <v>0</v>
      </c>
      <c r="O199" s="234"/>
      <c r="P199" s="234"/>
      <c r="Q199" s="234"/>
      <c r="R199" s="47"/>
      <c r="T199" s="235" t="s">
        <v>22</v>
      </c>
      <c r="U199" s="55" t="s">
        <v>50</v>
      </c>
      <c r="V199" s="46"/>
      <c r="W199" s="236">
        <f>V199*K199</f>
        <v>0</v>
      </c>
      <c r="X199" s="236">
        <v>0</v>
      </c>
      <c r="Y199" s="236">
        <f>X199*K199</f>
        <v>0</v>
      </c>
      <c r="Z199" s="236">
        <v>0</v>
      </c>
      <c r="AA199" s="237">
        <f>Z199*K199</f>
        <v>0</v>
      </c>
      <c r="AR199" s="21" t="s">
        <v>290</v>
      </c>
      <c r="AT199" s="21" t="s">
        <v>231</v>
      </c>
      <c r="AU199" s="21" t="s">
        <v>93</v>
      </c>
      <c r="AY199" s="21" t="s">
        <v>230</v>
      </c>
      <c r="BE199" s="152">
        <f>IF(U199="základní",N199,0)</f>
        <v>0</v>
      </c>
      <c r="BF199" s="152">
        <f>IF(U199="snížená",N199,0)</f>
        <v>0</v>
      </c>
      <c r="BG199" s="152">
        <f>IF(U199="zákl. přenesená",N199,0)</f>
        <v>0</v>
      </c>
      <c r="BH199" s="152">
        <f>IF(U199="sníž. přenesená",N199,0)</f>
        <v>0</v>
      </c>
      <c r="BI199" s="152">
        <f>IF(U199="nulová",N199,0)</f>
        <v>0</v>
      </c>
      <c r="BJ199" s="21" t="s">
        <v>102</v>
      </c>
      <c r="BK199" s="152">
        <f>ROUND(L199*K199,1)</f>
        <v>0</v>
      </c>
      <c r="BL199" s="21" t="s">
        <v>290</v>
      </c>
      <c r="BM199" s="21" t="s">
        <v>1708</v>
      </c>
    </row>
    <row r="200" s="10" customFormat="1" ht="29.88" customHeight="1">
      <c r="B200" s="213"/>
      <c r="C200" s="214"/>
      <c r="D200" s="224" t="s">
        <v>1599</v>
      </c>
      <c r="E200" s="224"/>
      <c r="F200" s="224"/>
      <c r="G200" s="224"/>
      <c r="H200" s="224"/>
      <c r="I200" s="224"/>
      <c r="J200" s="224"/>
      <c r="K200" s="224"/>
      <c r="L200" s="224"/>
      <c r="M200" s="224"/>
      <c r="N200" s="238">
        <f>BK200</f>
        <v>0</v>
      </c>
      <c r="O200" s="239"/>
      <c r="P200" s="239"/>
      <c r="Q200" s="239"/>
      <c r="R200" s="217"/>
      <c r="T200" s="218"/>
      <c r="U200" s="214"/>
      <c r="V200" s="214"/>
      <c r="W200" s="219">
        <f>SUM(W201:W206)</f>
        <v>0</v>
      </c>
      <c r="X200" s="214"/>
      <c r="Y200" s="219">
        <f>SUM(Y201:Y206)</f>
        <v>0.11053000000000002</v>
      </c>
      <c r="Z200" s="214"/>
      <c r="AA200" s="220">
        <f>SUM(AA201:AA206)</f>
        <v>0</v>
      </c>
      <c r="AR200" s="221" t="s">
        <v>93</v>
      </c>
      <c r="AT200" s="222" t="s">
        <v>81</v>
      </c>
      <c r="AU200" s="222" t="s">
        <v>89</v>
      </c>
      <c r="AY200" s="221" t="s">
        <v>230</v>
      </c>
      <c r="BK200" s="223">
        <f>SUM(BK201:BK206)</f>
        <v>0</v>
      </c>
    </row>
    <row r="201" s="1" customFormat="1" ht="38.25" customHeight="1">
      <c r="B201" s="45"/>
      <c r="C201" s="227" t="s">
        <v>469</v>
      </c>
      <c r="D201" s="227" t="s">
        <v>231</v>
      </c>
      <c r="E201" s="228" t="s">
        <v>1709</v>
      </c>
      <c r="F201" s="229" t="s">
        <v>1710</v>
      </c>
      <c r="G201" s="229"/>
      <c r="H201" s="229"/>
      <c r="I201" s="229"/>
      <c r="J201" s="230" t="s">
        <v>325</v>
      </c>
      <c r="K201" s="231">
        <v>1</v>
      </c>
      <c r="L201" s="232">
        <v>0</v>
      </c>
      <c r="M201" s="233"/>
      <c r="N201" s="234">
        <f>ROUND(L201*K201,1)</f>
        <v>0</v>
      </c>
      <c r="O201" s="234"/>
      <c r="P201" s="234"/>
      <c r="Q201" s="234"/>
      <c r="R201" s="47"/>
      <c r="T201" s="235" t="s">
        <v>22</v>
      </c>
      <c r="U201" s="55" t="s">
        <v>50</v>
      </c>
      <c r="V201" s="46"/>
      <c r="W201" s="236">
        <f>V201*K201</f>
        <v>0</v>
      </c>
      <c r="X201" s="236">
        <v>0.0049300000000000004</v>
      </c>
      <c r="Y201" s="236">
        <f>X201*K201</f>
        <v>0.0049300000000000004</v>
      </c>
      <c r="Z201" s="236">
        <v>0</v>
      </c>
      <c r="AA201" s="237">
        <f>Z201*K201</f>
        <v>0</v>
      </c>
      <c r="AR201" s="21" t="s">
        <v>290</v>
      </c>
      <c r="AT201" s="21" t="s">
        <v>231</v>
      </c>
      <c r="AU201" s="21" t="s">
        <v>93</v>
      </c>
      <c r="AY201" s="21" t="s">
        <v>230</v>
      </c>
      <c r="BE201" s="152">
        <f>IF(U201="základní",N201,0)</f>
        <v>0</v>
      </c>
      <c r="BF201" s="152">
        <f>IF(U201="snížená",N201,0)</f>
        <v>0</v>
      </c>
      <c r="BG201" s="152">
        <f>IF(U201="zákl. přenesená",N201,0)</f>
        <v>0</v>
      </c>
      <c r="BH201" s="152">
        <f>IF(U201="sníž. přenesená",N201,0)</f>
        <v>0</v>
      </c>
      <c r="BI201" s="152">
        <f>IF(U201="nulová",N201,0)</f>
        <v>0</v>
      </c>
      <c r="BJ201" s="21" t="s">
        <v>102</v>
      </c>
      <c r="BK201" s="152">
        <f>ROUND(L201*K201,1)</f>
        <v>0</v>
      </c>
      <c r="BL201" s="21" t="s">
        <v>290</v>
      </c>
      <c r="BM201" s="21" t="s">
        <v>1711</v>
      </c>
    </row>
    <row r="202" s="1" customFormat="1" ht="16.5" customHeight="1">
      <c r="B202" s="45"/>
      <c r="C202" s="227" t="s">
        <v>473</v>
      </c>
      <c r="D202" s="227" t="s">
        <v>231</v>
      </c>
      <c r="E202" s="228" t="s">
        <v>1712</v>
      </c>
      <c r="F202" s="229" t="s">
        <v>1713</v>
      </c>
      <c r="G202" s="229"/>
      <c r="H202" s="229"/>
      <c r="I202" s="229"/>
      <c r="J202" s="230" t="s">
        <v>325</v>
      </c>
      <c r="K202" s="231">
        <v>1</v>
      </c>
      <c r="L202" s="232">
        <v>0</v>
      </c>
      <c r="M202" s="233"/>
      <c r="N202" s="234">
        <f>ROUND(L202*K202,1)</f>
        <v>0</v>
      </c>
      <c r="O202" s="234"/>
      <c r="P202" s="234"/>
      <c r="Q202" s="234"/>
      <c r="R202" s="47"/>
      <c r="T202" s="235" t="s">
        <v>22</v>
      </c>
      <c r="U202" s="55" t="s">
        <v>50</v>
      </c>
      <c r="V202" s="46"/>
      <c r="W202" s="236">
        <f>V202*K202</f>
        <v>0</v>
      </c>
      <c r="X202" s="236">
        <v>0.00042999999999999999</v>
      </c>
      <c r="Y202" s="236">
        <f>X202*K202</f>
        <v>0.00042999999999999999</v>
      </c>
      <c r="Z202" s="236">
        <v>0</v>
      </c>
      <c r="AA202" s="237">
        <f>Z202*K202</f>
        <v>0</v>
      </c>
      <c r="AR202" s="21" t="s">
        <v>290</v>
      </c>
      <c r="AT202" s="21" t="s">
        <v>231</v>
      </c>
      <c r="AU202" s="21" t="s">
        <v>93</v>
      </c>
      <c r="AY202" s="21" t="s">
        <v>230</v>
      </c>
      <c r="BE202" s="152">
        <f>IF(U202="základní",N202,0)</f>
        <v>0</v>
      </c>
      <c r="BF202" s="152">
        <f>IF(U202="snížená",N202,0)</f>
        <v>0</v>
      </c>
      <c r="BG202" s="152">
        <f>IF(U202="zákl. přenesená",N202,0)</f>
        <v>0</v>
      </c>
      <c r="BH202" s="152">
        <f>IF(U202="sníž. přenesená",N202,0)</f>
        <v>0</v>
      </c>
      <c r="BI202" s="152">
        <f>IF(U202="nulová",N202,0)</f>
        <v>0</v>
      </c>
      <c r="BJ202" s="21" t="s">
        <v>102</v>
      </c>
      <c r="BK202" s="152">
        <f>ROUND(L202*K202,1)</f>
        <v>0</v>
      </c>
      <c r="BL202" s="21" t="s">
        <v>290</v>
      </c>
      <c r="BM202" s="21" t="s">
        <v>1714</v>
      </c>
    </row>
    <row r="203" s="1" customFormat="1" ht="16.5" customHeight="1">
      <c r="B203" s="45"/>
      <c r="C203" s="240" t="s">
        <v>478</v>
      </c>
      <c r="D203" s="240" t="s">
        <v>337</v>
      </c>
      <c r="E203" s="241" t="s">
        <v>1715</v>
      </c>
      <c r="F203" s="242" t="s">
        <v>1716</v>
      </c>
      <c r="G203" s="242"/>
      <c r="H203" s="242"/>
      <c r="I203" s="242"/>
      <c r="J203" s="243" t="s">
        <v>481</v>
      </c>
      <c r="K203" s="244">
        <v>1</v>
      </c>
      <c r="L203" s="245">
        <v>0</v>
      </c>
      <c r="M203" s="246"/>
      <c r="N203" s="247">
        <f>ROUND(L203*K203,1)</f>
        <v>0</v>
      </c>
      <c r="O203" s="234"/>
      <c r="P203" s="234"/>
      <c r="Q203" s="234"/>
      <c r="R203" s="47"/>
      <c r="T203" s="235" t="s">
        <v>22</v>
      </c>
      <c r="U203" s="55" t="s">
        <v>50</v>
      </c>
      <c r="V203" s="46"/>
      <c r="W203" s="236">
        <f>V203*K203</f>
        <v>0</v>
      </c>
      <c r="X203" s="236">
        <v>0.017999999999999999</v>
      </c>
      <c r="Y203" s="236">
        <f>X203*K203</f>
        <v>0.017999999999999999</v>
      </c>
      <c r="Z203" s="236">
        <v>0</v>
      </c>
      <c r="AA203" s="237">
        <f>Z203*K203</f>
        <v>0</v>
      </c>
      <c r="AR203" s="21" t="s">
        <v>357</v>
      </c>
      <c r="AT203" s="21" t="s">
        <v>337</v>
      </c>
      <c r="AU203" s="21" t="s">
        <v>93</v>
      </c>
      <c r="AY203" s="21" t="s">
        <v>230</v>
      </c>
      <c r="BE203" s="152">
        <f>IF(U203="základní",N203,0)</f>
        <v>0</v>
      </c>
      <c r="BF203" s="152">
        <f>IF(U203="snížená",N203,0)</f>
        <v>0</v>
      </c>
      <c r="BG203" s="152">
        <f>IF(U203="zákl. přenesená",N203,0)</f>
        <v>0</v>
      </c>
      <c r="BH203" s="152">
        <f>IF(U203="sníž. přenesená",N203,0)</f>
        <v>0</v>
      </c>
      <c r="BI203" s="152">
        <f>IF(U203="nulová",N203,0)</f>
        <v>0</v>
      </c>
      <c r="BJ203" s="21" t="s">
        <v>102</v>
      </c>
      <c r="BK203" s="152">
        <f>ROUND(L203*K203,1)</f>
        <v>0</v>
      </c>
      <c r="BL203" s="21" t="s">
        <v>290</v>
      </c>
      <c r="BM203" s="21" t="s">
        <v>1717</v>
      </c>
    </row>
    <row r="204" s="1" customFormat="1" ht="25.5" customHeight="1">
      <c r="B204" s="45"/>
      <c r="C204" s="227" t="s">
        <v>483</v>
      </c>
      <c r="D204" s="227" t="s">
        <v>231</v>
      </c>
      <c r="E204" s="228" t="s">
        <v>1718</v>
      </c>
      <c r="F204" s="229" t="s">
        <v>1719</v>
      </c>
      <c r="G204" s="229"/>
      <c r="H204" s="229"/>
      <c r="I204" s="229"/>
      <c r="J204" s="230" t="s">
        <v>325</v>
      </c>
      <c r="K204" s="231">
        <v>1</v>
      </c>
      <c r="L204" s="232">
        <v>0</v>
      </c>
      <c r="M204" s="233"/>
      <c r="N204" s="234">
        <f>ROUND(L204*K204,1)</f>
        <v>0</v>
      </c>
      <c r="O204" s="234"/>
      <c r="P204" s="234"/>
      <c r="Q204" s="234"/>
      <c r="R204" s="47"/>
      <c r="T204" s="235" t="s">
        <v>22</v>
      </c>
      <c r="U204" s="55" t="s">
        <v>50</v>
      </c>
      <c r="V204" s="46"/>
      <c r="W204" s="236">
        <f>V204*K204</f>
        <v>0</v>
      </c>
      <c r="X204" s="236">
        <v>0.083250000000000005</v>
      </c>
      <c r="Y204" s="236">
        <f>X204*K204</f>
        <v>0.083250000000000005</v>
      </c>
      <c r="Z204" s="236">
        <v>0</v>
      </c>
      <c r="AA204" s="237">
        <f>Z204*K204</f>
        <v>0</v>
      </c>
      <c r="AR204" s="21" t="s">
        <v>290</v>
      </c>
      <c r="AT204" s="21" t="s">
        <v>231</v>
      </c>
      <c r="AU204" s="21" t="s">
        <v>93</v>
      </c>
      <c r="AY204" s="21" t="s">
        <v>230</v>
      </c>
      <c r="BE204" s="152">
        <f>IF(U204="základní",N204,0)</f>
        <v>0</v>
      </c>
      <c r="BF204" s="152">
        <f>IF(U204="snížená",N204,0)</f>
        <v>0</v>
      </c>
      <c r="BG204" s="152">
        <f>IF(U204="zákl. přenesená",N204,0)</f>
        <v>0</v>
      </c>
      <c r="BH204" s="152">
        <f>IF(U204="sníž. přenesená",N204,0)</f>
        <v>0</v>
      </c>
      <c r="BI204" s="152">
        <f>IF(U204="nulová",N204,0)</f>
        <v>0</v>
      </c>
      <c r="BJ204" s="21" t="s">
        <v>102</v>
      </c>
      <c r="BK204" s="152">
        <f>ROUND(L204*K204,1)</f>
        <v>0</v>
      </c>
      <c r="BL204" s="21" t="s">
        <v>290</v>
      </c>
      <c r="BM204" s="21" t="s">
        <v>1720</v>
      </c>
    </row>
    <row r="205" s="1" customFormat="1" ht="38.25" customHeight="1">
      <c r="B205" s="45"/>
      <c r="C205" s="227" t="s">
        <v>487</v>
      </c>
      <c r="D205" s="227" t="s">
        <v>231</v>
      </c>
      <c r="E205" s="228" t="s">
        <v>1721</v>
      </c>
      <c r="F205" s="229" t="s">
        <v>1722</v>
      </c>
      <c r="G205" s="229"/>
      <c r="H205" s="229"/>
      <c r="I205" s="229"/>
      <c r="J205" s="230" t="s">
        <v>325</v>
      </c>
      <c r="K205" s="231">
        <v>2</v>
      </c>
      <c r="L205" s="232">
        <v>0</v>
      </c>
      <c r="M205" s="233"/>
      <c r="N205" s="234">
        <f>ROUND(L205*K205,1)</f>
        <v>0</v>
      </c>
      <c r="O205" s="234"/>
      <c r="P205" s="234"/>
      <c r="Q205" s="234"/>
      <c r="R205" s="47"/>
      <c r="T205" s="235" t="s">
        <v>22</v>
      </c>
      <c r="U205" s="55" t="s">
        <v>50</v>
      </c>
      <c r="V205" s="46"/>
      <c r="W205" s="236">
        <f>V205*K205</f>
        <v>0</v>
      </c>
      <c r="X205" s="236">
        <v>0.0019599999999999999</v>
      </c>
      <c r="Y205" s="236">
        <f>X205*K205</f>
        <v>0.0039199999999999999</v>
      </c>
      <c r="Z205" s="236">
        <v>0</v>
      </c>
      <c r="AA205" s="237">
        <f>Z205*K205</f>
        <v>0</v>
      </c>
      <c r="AR205" s="21" t="s">
        <v>290</v>
      </c>
      <c r="AT205" s="21" t="s">
        <v>231</v>
      </c>
      <c r="AU205" s="21" t="s">
        <v>93</v>
      </c>
      <c r="AY205" s="21" t="s">
        <v>230</v>
      </c>
      <c r="BE205" s="152">
        <f>IF(U205="základní",N205,0)</f>
        <v>0</v>
      </c>
      <c r="BF205" s="152">
        <f>IF(U205="snížená",N205,0)</f>
        <v>0</v>
      </c>
      <c r="BG205" s="152">
        <f>IF(U205="zákl. přenesená",N205,0)</f>
        <v>0</v>
      </c>
      <c r="BH205" s="152">
        <f>IF(U205="sníž. přenesená",N205,0)</f>
        <v>0</v>
      </c>
      <c r="BI205" s="152">
        <f>IF(U205="nulová",N205,0)</f>
        <v>0</v>
      </c>
      <c r="BJ205" s="21" t="s">
        <v>102</v>
      </c>
      <c r="BK205" s="152">
        <f>ROUND(L205*K205,1)</f>
        <v>0</v>
      </c>
      <c r="BL205" s="21" t="s">
        <v>290</v>
      </c>
      <c r="BM205" s="21" t="s">
        <v>1723</v>
      </c>
    </row>
    <row r="206" s="1" customFormat="1" ht="25.5" customHeight="1">
      <c r="B206" s="45"/>
      <c r="C206" s="227" t="s">
        <v>491</v>
      </c>
      <c r="D206" s="227" t="s">
        <v>231</v>
      </c>
      <c r="E206" s="228" t="s">
        <v>1724</v>
      </c>
      <c r="F206" s="229" t="s">
        <v>1725</v>
      </c>
      <c r="G206" s="229"/>
      <c r="H206" s="229"/>
      <c r="I206" s="229"/>
      <c r="J206" s="230" t="s">
        <v>305</v>
      </c>
      <c r="K206" s="231">
        <v>0.111</v>
      </c>
      <c r="L206" s="232">
        <v>0</v>
      </c>
      <c r="M206" s="233"/>
      <c r="N206" s="234">
        <f>ROUND(L206*K206,1)</f>
        <v>0</v>
      </c>
      <c r="O206" s="234"/>
      <c r="P206" s="234"/>
      <c r="Q206" s="234"/>
      <c r="R206" s="47"/>
      <c r="T206" s="235" t="s">
        <v>22</v>
      </c>
      <c r="U206" s="55" t="s">
        <v>50</v>
      </c>
      <c r="V206" s="46"/>
      <c r="W206" s="236">
        <f>V206*K206</f>
        <v>0</v>
      </c>
      <c r="X206" s="236">
        <v>0</v>
      </c>
      <c r="Y206" s="236">
        <f>X206*K206</f>
        <v>0</v>
      </c>
      <c r="Z206" s="236">
        <v>0</v>
      </c>
      <c r="AA206" s="237">
        <f>Z206*K206</f>
        <v>0</v>
      </c>
      <c r="AR206" s="21" t="s">
        <v>290</v>
      </c>
      <c r="AT206" s="21" t="s">
        <v>231</v>
      </c>
      <c r="AU206" s="21" t="s">
        <v>93</v>
      </c>
      <c r="AY206" s="21" t="s">
        <v>230</v>
      </c>
      <c r="BE206" s="152">
        <f>IF(U206="základní",N206,0)</f>
        <v>0</v>
      </c>
      <c r="BF206" s="152">
        <f>IF(U206="snížená",N206,0)</f>
        <v>0</v>
      </c>
      <c r="BG206" s="152">
        <f>IF(U206="zákl. přenesená",N206,0)</f>
        <v>0</v>
      </c>
      <c r="BH206" s="152">
        <f>IF(U206="sníž. přenesená",N206,0)</f>
        <v>0</v>
      </c>
      <c r="BI206" s="152">
        <f>IF(U206="nulová",N206,0)</f>
        <v>0</v>
      </c>
      <c r="BJ206" s="21" t="s">
        <v>102</v>
      </c>
      <c r="BK206" s="152">
        <f>ROUND(L206*K206,1)</f>
        <v>0</v>
      </c>
      <c r="BL206" s="21" t="s">
        <v>290</v>
      </c>
      <c r="BM206" s="21" t="s">
        <v>1726</v>
      </c>
    </row>
    <row r="207" s="10" customFormat="1" ht="37.44001" customHeight="1">
      <c r="B207" s="213"/>
      <c r="C207" s="214"/>
      <c r="D207" s="215" t="s">
        <v>1600</v>
      </c>
      <c r="E207" s="215"/>
      <c r="F207" s="215"/>
      <c r="G207" s="215"/>
      <c r="H207" s="215"/>
      <c r="I207" s="215"/>
      <c r="J207" s="215"/>
      <c r="K207" s="215"/>
      <c r="L207" s="215"/>
      <c r="M207" s="215"/>
      <c r="N207" s="248">
        <f>BK207</f>
        <v>0</v>
      </c>
      <c r="O207" s="249"/>
      <c r="P207" s="249"/>
      <c r="Q207" s="249"/>
      <c r="R207" s="217"/>
      <c r="T207" s="218"/>
      <c r="U207" s="214"/>
      <c r="V207" s="214"/>
      <c r="W207" s="219">
        <f>W208</f>
        <v>0</v>
      </c>
      <c r="X207" s="214"/>
      <c r="Y207" s="219">
        <f>Y208</f>
        <v>0</v>
      </c>
      <c r="Z207" s="214"/>
      <c r="AA207" s="220">
        <f>AA208</f>
        <v>0</v>
      </c>
      <c r="AR207" s="221" t="s">
        <v>102</v>
      </c>
      <c r="AT207" s="222" t="s">
        <v>81</v>
      </c>
      <c r="AU207" s="222" t="s">
        <v>82</v>
      </c>
      <c r="AY207" s="221" t="s">
        <v>230</v>
      </c>
      <c r="BK207" s="223">
        <f>BK208</f>
        <v>0</v>
      </c>
    </row>
    <row r="208" s="10" customFormat="1" ht="19.92" customHeight="1">
      <c r="B208" s="213"/>
      <c r="C208" s="214"/>
      <c r="D208" s="224" t="s">
        <v>1601</v>
      </c>
      <c r="E208" s="224"/>
      <c r="F208" s="224"/>
      <c r="G208" s="224"/>
      <c r="H208" s="224"/>
      <c r="I208" s="224"/>
      <c r="J208" s="224"/>
      <c r="K208" s="224"/>
      <c r="L208" s="224"/>
      <c r="M208" s="224"/>
      <c r="N208" s="225">
        <f>BK208</f>
        <v>0</v>
      </c>
      <c r="O208" s="226"/>
      <c r="P208" s="226"/>
      <c r="Q208" s="226"/>
      <c r="R208" s="217"/>
      <c r="T208" s="218"/>
      <c r="U208" s="214"/>
      <c r="V208" s="214"/>
      <c r="W208" s="219">
        <f>W209</f>
        <v>0</v>
      </c>
      <c r="X208" s="214"/>
      <c r="Y208" s="219">
        <f>Y209</f>
        <v>0</v>
      </c>
      <c r="Z208" s="214"/>
      <c r="AA208" s="220">
        <f>AA209</f>
        <v>0</v>
      </c>
      <c r="AR208" s="221" t="s">
        <v>102</v>
      </c>
      <c r="AT208" s="222" t="s">
        <v>81</v>
      </c>
      <c r="AU208" s="222" t="s">
        <v>89</v>
      </c>
      <c r="AY208" s="221" t="s">
        <v>230</v>
      </c>
      <c r="BK208" s="223">
        <f>BK209</f>
        <v>0</v>
      </c>
    </row>
    <row r="209" s="1" customFormat="1" ht="16.5" customHeight="1">
      <c r="B209" s="45"/>
      <c r="C209" s="227" t="s">
        <v>495</v>
      </c>
      <c r="D209" s="227" t="s">
        <v>231</v>
      </c>
      <c r="E209" s="228" t="s">
        <v>1727</v>
      </c>
      <c r="F209" s="229" t="s">
        <v>1728</v>
      </c>
      <c r="G209" s="229"/>
      <c r="H209" s="229"/>
      <c r="I209" s="229"/>
      <c r="J209" s="230" t="s">
        <v>1729</v>
      </c>
      <c r="K209" s="231">
        <v>12</v>
      </c>
      <c r="L209" s="232">
        <v>0</v>
      </c>
      <c r="M209" s="233"/>
      <c r="N209" s="234">
        <f>ROUND(L209*K209,1)</f>
        <v>0</v>
      </c>
      <c r="O209" s="234"/>
      <c r="P209" s="234"/>
      <c r="Q209" s="234"/>
      <c r="R209" s="47"/>
      <c r="T209" s="235" t="s">
        <v>22</v>
      </c>
      <c r="U209" s="55" t="s">
        <v>50</v>
      </c>
      <c r="V209" s="46"/>
      <c r="W209" s="236">
        <f>V209*K209</f>
        <v>0</v>
      </c>
      <c r="X209" s="236">
        <v>0</v>
      </c>
      <c r="Y209" s="236">
        <f>X209*K209</f>
        <v>0</v>
      </c>
      <c r="Z209" s="236">
        <v>0</v>
      </c>
      <c r="AA209" s="237">
        <f>Z209*K209</f>
        <v>0</v>
      </c>
      <c r="AR209" s="21" t="s">
        <v>991</v>
      </c>
      <c r="AT209" s="21" t="s">
        <v>231</v>
      </c>
      <c r="AU209" s="21" t="s">
        <v>93</v>
      </c>
      <c r="AY209" s="21" t="s">
        <v>230</v>
      </c>
      <c r="BE209" s="152">
        <f>IF(U209="základní",N209,0)</f>
        <v>0</v>
      </c>
      <c r="BF209" s="152">
        <f>IF(U209="snížená",N209,0)</f>
        <v>0</v>
      </c>
      <c r="BG209" s="152">
        <f>IF(U209="zákl. přenesená",N209,0)</f>
        <v>0</v>
      </c>
      <c r="BH209" s="152">
        <f>IF(U209="sníž. přenesená",N209,0)</f>
        <v>0</v>
      </c>
      <c r="BI209" s="152">
        <f>IF(U209="nulová",N209,0)</f>
        <v>0</v>
      </c>
      <c r="BJ209" s="21" t="s">
        <v>102</v>
      </c>
      <c r="BK209" s="152">
        <f>ROUND(L209*K209,1)</f>
        <v>0</v>
      </c>
      <c r="BL209" s="21" t="s">
        <v>991</v>
      </c>
      <c r="BM209" s="21" t="s">
        <v>1730</v>
      </c>
    </row>
    <row r="210" s="1" customFormat="1" ht="49.92" customHeight="1">
      <c r="B210" s="45"/>
      <c r="C210" s="46"/>
      <c r="D210" s="215" t="s">
        <v>825</v>
      </c>
      <c r="E210" s="46"/>
      <c r="F210" s="46"/>
      <c r="G210" s="46"/>
      <c r="H210" s="46"/>
      <c r="I210" s="46"/>
      <c r="J210" s="46"/>
      <c r="K210" s="46"/>
      <c r="L210" s="46"/>
      <c r="M210" s="46"/>
      <c r="N210" s="248">
        <f>BK210</f>
        <v>0</v>
      </c>
      <c r="O210" s="249"/>
      <c r="P210" s="249"/>
      <c r="Q210" s="249"/>
      <c r="R210" s="47"/>
      <c r="T210" s="201"/>
      <c r="U210" s="71"/>
      <c r="V210" s="71"/>
      <c r="W210" s="71"/>
      <c r="X210" s="71"/>
      <c r="Y210" s="71"/>
      <c r="Z210" s="71"/>
      <c r="AA210" s="73"/>
      <c r="AT210" s="21" t="s">
        <v>81</v>
      </c>
      <c r="AU210" s="21" t="s">
        <v>82</v>
      </c>
      <c r="AY210" s="21" t="s">
        <v>826</v>
      </c>
      <c r="BK210" s="152">
        <v>0</v>
      </c>
    </row>
    <row r="211" s="1" customFormat="1" ht="6.96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6"/>
    </row>
  </sheetData>
  <sheetProtection sheet="1" formatColumns="0" formatRows="0" objects="1" scenarios="1" spinCount="10" saltValue="xATKz0O18/MH8ok9Fbf3kpFLaM5eBu9HECAXL+PrT1Ig4SN9i/Mgl2KOJsfSMZ8FpzIiqkWtdmUckdl+aP+DgA==" hashValue="NI5Ti6q6B/eCXxy5H/yslJWN+1phLgUoAQl6Ns2uVytjsciUy7BFiVvZsQzOpcAmFMYhkCIlmJIQpBIahu326A==" algorithmName="SHA-512" password="CC35"/>
  <mergeCells count="292">
    <mergeCell ref="N196:Q196"/>
    <mergeCell ref="N195:Q195"/>
    <mergeCell ref="N197:Q197"/>
    <mergeCell ref="N198:Q198"/>
    <mergeCell ref="N199:Q199"/>
    <mergeCell ref="N201:Q201"/>
    <mergeCell ref="N202:Q202"/>
    <mergeCell ref="N203:Q203"/>
    <mergeCell ref="N204:Q204"/>
    <mergeCell ref="N205:Q205"/>
    <mergeCell ref="N206:Q206"/>
    <mergeCell ref="N209:Q209"/>
    <mergeCell ref="N200:Q200"/>
    <mergeCell ref="N207:Q207"/>
    <mergeCell ref="N208:Q208"/>
    <mergeCell ref="N210:Q210"/>
    <mergeCell ref="F205:I205"/>
    <mergeCell ref="F204:I204"/>
    <mergeCell ref="F206:I206"/>
    <mergeCell ref="F209:I209"/>
    <mergeCell ref="L205:M205"/>
    <mergeCell ref="L204:M204"/>
    <mergeCell ref="L206:M206"/>
    <mergeCell ref="L209:M209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75:Q175"/>
    <mergeCell ref="N177:Q177"/>
    <mergeCell ref="N178:Q178"/>
    <mergeCell ref="N179:Q179"/>
    <mergeCell ref="N176:Q176"/>
    <mergeCell ref="F172:I172"/>
    <mergeCell ref="F173:I173"/>
    <mergeCell ref="F174:I174"/>
    <mergeCell ref="F175:I175"/>
    <mergeCell ref="F177:I177"/>
    <mergeCell ref="F178:I178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L172:M172"/>
    <mergeCell ref="L173:M173"/>
    <mergeCell ref="L174:M174"/>
    <mergeCell ref="L175:M175"/>
    <mergeCell ref="L177:M177"/>
    <mergeCell ref="L178:M178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N180:Q180"/>
    <mergeCell ref="N181:Q181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92:Q192"/>
    <mergeCell ref="N193:Q193"/>
    <mergeCell ref="N194:Q194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1:I201"/>
    <mergeCell ref="F202:I202"/>
    <mergeCell ref="F203:I203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1:M201"/>
    <mergeCell ref="L202:M202"/>
    <mergeCell ref="L203:M203"/>
    <mergeCell ref="O22:P22"/>
    <mergeCell ref="O11:P11"/>
    <mergeCell ref="O13:P13"/>
    <mergeCell ref="O14:P14"/>
    <mergeCell ref="O16:P16"/>
    <mergeCell ref="E17:L17"/>
    <mergeCell ref="O17:P17"/>
    <mergeCell ref="O19:P19"/>
    <mergeCell ref="O20:P20"/>
    <mergeCell ref="O23:P23"/>
    <mergeCell ref="E26:L26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N94:Q94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C76:Q76"/>
    <mergeCell ref="F78:P78"/>
    <mergeCell ref="F80:P80"/>
    <mergeCell ref="F79:P79"/>
    <mergeCell ref="F81:P81"/>
    <mergeCell ref="M83:P83"/>
    <mergeCell ref="M85:Q85"/>
    <mergeCell ref="M86:Q86"/>
    <mergeCell ref="C88:G88"/>
    <mergeCell ref="N88:Q88"/>
    <mergeCell ref="N90:Q90"/>
    <mergeCell ref="N91:Q91"/>
    <mergeCell ref="N92:Q92"/>
    <mergeCell ref="N93:Q93"/>
    <mergeCell ref="N95:Q95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2:P122"/>
    <mergeCell ref="F120:P120"/>
    <mergeCell ref="F121:P121"/>
    <mergeCell ref="F123:P123"/>
    <mergeCell ref="M125:P125"/>
    <mergeCell ref="M127:Q127"/>
    <mergeCell ref="M128:Q128"/>
    <mergeCell ref="F130:I130"/>
    <mergeCell ref="L130:M130"/>
    <mergeCell ref="N130:Q130"/>
    <mergeCell ref="N131:Q131"/>
    <mergeCell ref="N132:Q132"/>
    <mergeCell ref="N133:Q133"/>
    <mergeCell ref="F134:I134"/>
    <mergeCell ref="F135:I135"/>
    <mergeCell ref="L134:M134"/>
    <mergeCell ref="N134:Q134"/>
    <mergeCell ref="L135:M135"/>
    <mergeCell ref="N135:Q135"/>
    <mergeCell ref="N136:Q136"/>
    <mergeCell ref="N137:Q137"/>
    <mergeCell ref="N138:Q138"/>
    <mergeCell ref="N139:Q139"/>
    <mergeCell ref="N140:Q140"/>
    <mergeCell ref="N141:Q141"/>
    <mergeCell ref="N142:Q142"/>
    <mergeCell ref="F136:I136"/>
    <mergeCell ref="F139:I139"/>
    <mergeCell ref="F138:I138"/>
    <mergeCell ref="F137:I137"/>
    <mergeCell ref="F140:I140"/>
    <mergeCell ref="F141:I141"/>
    <mergeCell ref="F142:I142"/>
    <mergeCell ref="F143:I143"/>
    <mergeCell ref="F144:I144"/>
    <mergeCell ref="F145:I145"/>
    <mergeCell ref="F146:I146"/>
    <mergeCell ref="F148:I148"/>
    <mergeCell ref="F150:I150"/>
    <mergeCell ref="F152:I152"/>
    <mergeCell ref="F153:I153"/>
    <mergeCell ref="L136:M136"/>
    <mergeCell ref="L141:M141"/>
    <mergeCell ref="L137:M137"/>
    <mergeCell ref="L138:M138"/>
    <mergeCell ref="L139:M139"/>
    <mergeCell ref="L140:M140"/>
    <mergeCell ref="L142:M142"/>
    <mergeCell ref="L143:M143"/>
    <mergeCell ref="L144:M144"/>
    <mergeCell ref="L145:M145"/>
    <mergeCell ref="L146:M146"/>
    <mergeCell ref="L148:M148"/>
    <mergeCell ref="L150:M150"/>
    <mergeCell ref="L152:M152"/>
    <mergeCell ref="L153:M153"/>
    <mergeCell ref="N163:Q163"/>
    <mergeCell ref="N162:Q162"/>
    <mergeCell ref="F154:I154"/>
    <mergeCell ref="F156:I156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L154:M154"/>
    <mergeCell ref="L156:M156"/>
    <mergeCell ref="L159:M159"/>
    <mergeCell ref="L160:M160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L169:M169"/>
    <mergeCell ref="L170:M170"/>
    <mergeCell ref="L171:M171"/>
    <mergeCell ref="N161:Q161"/>
    <mergeCell ref="N159:Q159"/>
    <mergeCell ref="N160:Q160"/>
    <mergeCell ref="N158:Q158"/>
    <mergeCell ref="N143:Q143"/>
    <mergeCell ref="N146:Q146"/>
    <mergeCell ref="N144:Q144"/>
    <mergeCell ref="N145:Q145"/>
    <mergeCell ref="N148:Q148"/>
    <mergeCell ref="N150:Q150"/>
    <mergeCell ref="N152:Q152"/>
    <mergeCell ref="N153:Q153"/>
    <mergeCell ref="N154:Q154"/>
    <mergeCell ref="N156:Q156"/>
    <mergeCell ref="N147:Q147"/>
    <mergeCell ref="N149:Q149"/>
    <mergeCell ref="N151:Q151"/>
    <mergeCell ref="N155:Q155"/>
    <mergeCell ref="N157:Q157"/>
    <mergeCell ref="H1:K1"/>
    <mergeCell ref="C2:Q2"/>
    <mergeCell ref="C4:Q4"/>
    <mergeCell ref="F6:P6"/>
    <mergeCell ref="F8:P8"/>
    <mergeCell ref="F7:P7"/>
    <mergeCell ref="F9:P9"/>
    <mergeCell ref="S2:AC2"/>
  </mergeCells>
  <hyperlinks>
    <hyperlink ref="F1:G1" location="C2" display="1) Krycí list rozpočtu"/>
    <hyperlink ref="H1:K1" location="C88" display="2) Rekapitulace rozpočtu"/>
    <hyperlink ref="L1" location="C13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2019-02-08T10:21:54Z</dcterms:created>
  <dcterms:modified xsi:type="dcterms:W3CDTF">2019-02-08T10:22:13Z</dcterms:modified>
</cp:coreProperties>
</file>